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13_ncr:1_{BD69795F-C985-4E05-8B00-2BF7D641E2AF}" xr6:coauthVersionLast="45" xr6:coauthVersionMax="45" xr10:uidLastSave="{00000000-0000-0000-0000-000000000000}"/>
  <bookViews>
    <workbookView xWindow="-120" yWindow="-120" windowWidth="20730" windowHeight="11160" tabRatio="850" activeTab="1" xr2:uid="{00000000-000D-0000-FFFF-FFFF00000000}"/>
  </bookViews>
  <sheets>
    <sheet name="1.งานอาคาร" sheetId="22" r:id="rId1"/>
    <sheet name="2.งานดิน" sheetId="26" r:id="rId2"/>
    <sheet name="3.งานหินเรียง" sheetId="25" r:id="rId3"/>
    <sheet name="4.งานเจาะระเบิดหิน" sheetId="27" r:id="rId4"/>
    <sheet name="5.งานผิวทาง PC" sheetId="28" r:id="rId5"/>
    <sheet name="6.งานผิวทาง ST" sheetId="29" r:id="rId6"/>
    <sheet name="7.งานผิวทาง AC" sheetId="30" r:id="rId7"/>
    <sheet name="8.งานถนนคสล." sheetId="31" r:id="rId8"/>
    <sheet name="9.งานคูและบ่อพัก" sheetId="32" r:id="rId9"/>
    <sheet name="10.งานสะพาน เขื่อน" sheetId="33" r:id="rId10"/>
    <sheet name="11.งานโครงร้างเหล็ก" sheetId="34" r:id="rId11"/>
    <sheet name="12.งานอาคาร ไม่รวมบานเหล็ก" sheetId="35" r:id="rId12"/>
    <sheet name="13.งานอาคาร รวมบานเหล็ก" sheetId="37" r:id="rId13"/>
    <sheet name="14.งานบานเหล็ก" sheetId="36" r:id="rId14"/>
    <sheet name="15.งานเหล็กเสริมสมอ" sheetId="38" r:id="rId15"/>
    <sheet name="16.งานคอนกรีตไม่รวมเหล็ก" sheetId="41" r:id="rId16"/>
    <sheet name="17.งานเจาะ" sheetId="42" r:id="rId17"/>
    <sheet name="18.งานอัดฉีด" sheetId="43" r:id="rId18"/>
    <sheet name="19.งานวางท่อ" sheetId="44" r:id="rId19"/>
    <sheet name="20.งานจัดหา AC" sheetId="45" r:id="rId20"/>
    <sheet name="21.งานจัดหา PVC" sheetId="46" r:id="rId21"/>
    <sheet name="22.งานรับวางท่อ GSP" sheetId="47" r:id="rId22"/>
    <sheet name="23.งานจัดหารับวางท่อ GSP" sheetId="48" r:id="rId23"/>
    <sheet name="24.งานจัดหารับวางท่อ HDPE" sheetId="49" r:id="rId24"/>
    <sheet name="25.งานปรับปรุงอุโมง" sheetId="50" r:id="rId25"/>
    <sheet name="26.งานวางท่อ PVC หุ้ม" sheetId="51" r:id="rId26"/>
    <sheet name="27.วางท่อ PVC กลบ" sheetId="52" r:id="rId27"/>
    <sheet name="28.งานวางท่อ GIP" sheetId="53" r:id="rId28"/>
    <sheet name="29.งานโครงเสาส่ง" sheetId="54" r:id="rId29"/>
    <sheet name="30.งานฐานเสาส่ง" sheetId="55" r:id="rId30"/>
    <sheet name="31.งานฐานรากสถานี" sheetId="56" r:id="rId31"/>
    <sheet name="32.งานเสาเข็ม" sheetId="57" r:id="rId32"/>
    <sheet name="33.งานเสาเข็ม CAST" sheetId="58" r:id="rId33"/>
    <sheet name="34.งานสายส่งค่าแรง" sheetId="59" r:id="rId34"/>
    <sheet name="35.งานสายส่งติดตั้ง" sheetId="60" r:id="rId35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8" i="60" l="1"/>
  <c r="I28" i="60"/>
  <c r="G28" i="60"/>
  <c r="E28" i="60"/>
  <c r="G44" i="60"/>
  <c r="G48" i="60" s="1"/>
  <c r="J23" i="60"/>
  <c r="K27" i="60" s="1"/>
  <c r="D23" i="60"/>
  <c r="E27" i="60" s="1"/>
  <c r="J22" i="60"/>
  <c r="H22" i="60"/>
  <c r="H23" i="60" s="1"/>
  <c r="I27" i="60" s="1"/>
  <c r="F22" i="60"/>
  <c r="F23" i="60" s="1"/>
  <c r="G27" i="60" s="1"/>
  <c r="D22" i="60"/>
  <c r="H12" i="60"/>
  <c r="G11" i="60"/>
  <c r="J10" i="60"/>
  <c r="I28" i="59"/>
  <c r="G28" i="59"/>
  <c r="E28" i="59"/>
  <c r="G44" i="59"/>
  <c r="G48" i="59" s="1"/>
  <c r="H23" i="59"/>
  <c r="I27" i="59" s="1"/>
  <c r="F23" i="59"/>
  <c r="G27" i="59" s="1"/>
  <c r="D23" i="59"/>
  <c r="E27" i="59" s="1"/>
  <c r="H22" i="59"/>
  <c r="F22" i="59"/>
  <c r="D22" i="59"/>
  <c r="H12" i="59"/>
  <c r="G11" i="59"/>
  <c r="J10" i="59"/>
  <c r="I28" i="58"/>
  <c r="G28" i="58"/>
  <c r="E28" i="58"/>
  <c r="G44" i="58"/>
  <c r="G48" i="58" s="1"/>
  <c r="H23" i="58"/>
  <c r="I27" i="58" s="1"/>
  <c r="F23" i="58"/>
  <c r="G27" i="58" s="1"/>
  <c r="D23" i="58"/>
  <c r="E27" i="58" s="1"/>
  <c r="H22" i="58"/>
  <c r="F22" i="58"/>
  <c r="D22" i="58"/>
  <c r="G11" i="58"/>
  <c r="H12" i="58" s="1"/>
  <c r="J10" i="58"/>
  <c r="I28" i="57"/>
  <c r="G28" i="57"/>
  <c r="E28" i="57"/>
  <c r="G44" i="57"/>
  <c r="G48" i="57" s="1"/>
  <c r="F23" i="57"/>
  <c r="G27" i="57" s="1"/>
  <c r="D23" i="57"/>
  <c r="E27" i="57" s="1"/>
  <c r="H22" i="57"/>
  <c r="H23" i="57" s="1"/>
  <c r="I27" i="57" s="1"/>
  <c r="I29" i="57" s="1"/>
  <c r="F22" i="57"/>
  <c r="D22" i="57"/>
  <c r="G11" i="57"/>
  <c r="H12" i="57" s="1"/>
  <c r="J10" i="57"/>
  <c r="I28" i="56"/>
  <c r="G28" i="56"/>
  <c r="E28" i="56"/>
  <c r="G48" i="56"/>
  <c r="G44" i="56"/>
  <c r="G27" i="56"/>
  <c r="F23" i="56"/>
  <c r="H22" i="56"/>
  <c r="H23" i="56" s="1"/>
  <c r="I27" i="56" s="1"/>
  <c r="F22" i="56"/>
  <c r="D22" i="56"/>
  <c r="D23" i="56" s="1"/>
  <c r="E27" i="56" s="1"/>
  <c r="G11" i="56"/>
  <c r="H12" i="56" s="1"/>
  <c r="J10" i="56"/>
  <c r="K28" i="55"/>
  <c r="I28" i="55"/>
  <c r="G28" i="55"/>
  <c r="E28" i="55"/>
  <c r="G44" i="55"/>
  <c r="G48" i="55" s="1"/>
  <c r="J22" i="55"/>
  <c r="J23" i="55" s="1"/>
  <c r="K27" i="55" s="1"/>
  <c r="H22" i="55"/>
  <c r="H23" i="55" s="1"/>
  <c r="I27" i="55" s="1"/>
  <c r="F22" i="55"/>
  <c r="F23" i="55" s="1"/>
  <c r="G27" i="55" s="1"/>
  <c r="G29" i="55" s="1"/>
  <c r="D22" i="55"/>
  <c r="D23" i="55" s="1"/>
  <c r="E27" i="55" s="1"/>
  <c r="G11" i="55"/>
  <c r="H12" i="55" s="1"/>
  <c r="J10" i="55"/>
  <c r="G28" i="54"/>
  <c r="G44" i="54"/>
  <c r="G48" i="54" s="1"/>
  <c r="F22" i="54"/>
  <c r="F23" i="54" s="1"/>
  <c r="G27" i="54" s="1"/>
  <c r="G29" i="54" s="1"/>
  <c r="D22" i="54"/>
  <c r="D23" i="54" s="1"/>
  <c r="E27" i="54" s="1"/>
  <c r="E28" i="54" s="1"/>
  <c r="G11" i="54"/>
  <c r="H12" i="54" s="1"/>
  <c r="J10" i="54"/>
  <c r="G28" i="53"/>
  <c r="G44" i="53"/>
  <c r="G48" i="53" s="1"/>
  <c r="F22" i="53"/>
  <c r="F23" i="53" s="1"/>
  <c r="G27" i="53" s="1"/>
  <c r="G29" i="53" s="1"/>
  <c r="D22" i="53"/>
  <c r="D23" i="53" s="1"/>
  <c r="E27" i="53" s="1"/>
  <c r="E28" i="53" s="1"/>
  <c r="H12" i="53"/>
  <c r="G11" i="53"/>
  <c r="J10" i="53"/>
  <c r="I28" i="52"/>
  <c r="G28" i="52"/>
  <c r="E28" i="52"/>
  <c r="G44" i="52"/>
  <c r="G48" i="52" s="1"/>
  <c r="F23" i="52"/>
  <c r="G27" i="52" s="1"/>
  <c r="D23" i="52"/>
  <c r="E27" i="52" s="1"/>
  <c r="H22" i="52"/>
  <c r="H23" i="52" s="1"/>
  <c r="I27" i="52" s="1"/>
  <c r="I29" i="52" s="1"/>
  <c r="F22" i="52"/>
  <c r="D22" i="52"/>
  <c r="G11" i="52"/>
  <c r="H12" i="52" s="1"/>
  <c r="J10" i="52"/>
  <c r="M28" i="51"/>
  <c r="M29" i="51" s="1"/>
  <c r="I28" i="51"/>
  <c r="G28" i="51"/>
  <c r="M27" i="51"/>
  <c r="L23" i="51"/>
  <c r="L22" i="51"/>
  <c r="G48" i="51"/>
  <c r="G44" i="51"/>
  <c r="J23" i="51"/>
  <c r="K27" i="51" s="1"/>
  <c r="K28" i="51" s="1"/>
  <c r="K29" i="51" s="1"/>
  <c r="J22" i="51"/>
  <c r="H22" i="51"/>
  <c r="H23" i="51" s="1"/>
  <c r="I27" i="51" s="1"/>
  <c r="F22" i="51"/>
  <c r="F23" i="51" s="1"/>
  <c r="G27" i="51" s="1"/>
  <c r="D22" i="51"/>
  <c r="D23" i="51" s="1"/>
  <c r="E27" i="51" s="1"/>
  <c r="E28" i="51" s="1"/>
  <c r="H12" i="51"/>
  <c r="G11" i="51"/>
  <c r="J10" i="51"/>
  <c r="I28" i="50"/>
  <c r="G28" i="50"/>
  <c r="E28" i="50"/>
  <c r="G44" i="50"/>
  <c r="G48" i="50" s="1"/>
  <c r="F23" i="50"/>
  <c r="G27" i="50" s="1"/>
  <c r="H22" i="50"/>
  <c r="H23" i="50" s="1"/>
  <c r="I27" i="50" s="1"/>
  <c r="F22" i="50"/>
  <c r="D22" i="50"/>
  <c r="D23" i="50" s="1"/>
  <c r="E27" i="50" s="1"/>
  <c r="H12" i="50"/>
  <c r="G11" i="50"/>
  <c r="J10" i="50"/>
  <c r="I28" i="49"/>
  <c r="G28" i="49"/>
  <c r="E28" i="49"/>
  <c r="G44" i="49"/>
  <c r="G48" i="49" s="1"/>
  <c r="H23" i="49"/>
  <c r="I27" i="49" s="1"/>
  <c r="D23" i="49"/>
  <c r="E27" i="49" s="1"/>
  <c r="H22" i="49"/>
  <c r="F22" i="49"/>
  <c r="F23" i="49" s="1"/>
  <c r="G27" i="49" s="1"/>
  <c r="G29" i="49" s="1"/>
  <c r="D22" i="49"/>
  <c r="H12" i="49"/>
  <c r="G11" i="49"/>
  <c r="J10" i="49"/>
  <c r="K28" i="48"/>
  <c r="I28" i="48"/>
  <c r="G28" i="48"/>
  <c r="G44" i="48"/>
  <c r="G48" i="48" s="1"/>
  <c r="J22" i="48"/>
  <c r="J23" i="48" s="1"/>
  <c r="K27" i="48" s="1"/>
  <c r="H22" i="48"/>
  <c r="H23" i="48" s="1"/>
  <c r="I27" i="48" s="1"/>
  <c r="F22" i="48"/>
  <c r="F23" i="48" s="1"/>
  <c r="G27" i="48" s="1"/>
  <c r="G29" i="48" s="1"/>
  <c r="D22" i="48"/>
  <c r="D23" i="48" s="1"/>
  <c r="E27" i="48" s="1"/>
  <c r="E28" i="48" s="1"/>
  <c r="H12" i="48"/>
  <c r="G11" i="48"/>
  <c r="J10" i="48"/>
  <c r="K28" i="47"/>
  <c r="I28" i="47"/>
  <c r="G28" i="47"/>
  <c r="E28" i="47"/>
  <c r="G48" i="47"/>
  <c r="G44" i="47"/>
  <c r="F23" i="47"/>
  <c r="G27" i="47" s="1"/>
  <c r="D23" i="47"/>
  <c r="E27" i="47" s="1"/>
  <c r="J22" i="47"/>
  <c r="J23" i="47" s="1"/>
  <c r="K27" i="47" s="1"/>
  <c r="K29" i="47" s="1"/>
  <c r="H22" i="47"/>
  <c r="H23" i="47" s="1"/>
  <c r="I27" i="47" s="1"/>
  <c r="I29" i="47" s="1"/>
  <c r="F22" i="47"/>
  <c r="D22" i="47"/>
  <c r="G11" i="47"/>
  <c r="H12" i="47" s="1"/>
  <c r="J10" i="47"/>
  <c r="G44" i="46"/>
  <c r="G48" i="46" s="1"/>
  <c r="H22" i="46"/>
  <c r="H23" i="46" s="1"/>
  <c r="I27" i="46" s="1"/>
  <c r="I28" i="46" s="1"/>
  <c r="I29" i="46" s="1"/>
  <c r="F22" i="46"/>
  <c r="F23" i="46" s="1"/>
  <c r="G27" i="46" s="1"/>
  <c r="G28" i="46" s="1"/>
  <c r="G29" i="46" s="1"/>
  <c r="D22" i="46"/>
  <c r="D23" i="46" s="1"/>
  <c r="E27" i="46" s="1"/>
  <c r="E28" i="46" s="1"/>
  <c r="H12" i="46"/>
  <c r="G11" i="46"/>
  <c r="J10" i="46"/>
  <c r="I28" i="45"/>
  <c r="G28" i="45"/>
  <c r="E28" i="45"/>
  <c r="G48" i="45"/>
  <c r="G44" i="45"/>
  <c r="F23" i="45"/>
  <c r="G27" i="45" s="1"/>
  <c r="H22" i="45"/>
  <c r="H23" i="45" s="1"/>
  <c r="I27" i="45" s="1"/>
  <c r="I29" i="45" s="1"/>
  <c r="F22" i="45"/>
  <c r="D22" i="45"/>
  <c r="D23" i="45" s="1"/>
  <c r="E27" i="45" s="1"/>
  <c r="H12" i="45"/>
  <c r="G11" i="45"/>
  <c r="J10" i="45"/>
  <c r="G28" i="44"/>
  <c r="E28" i="44"/>
  <c r="G44" i="44"/>
  <c r="G48" i="44" s="1"/>
  <c r="F22" i="44"/>
  <c r="F23" i="44" s="1"/>
  <c r="G27" i="44" s="1"/>
  <c r="D22" i="44"/>
  <c r="D23" i="44" s="1"/>
  <c r="E27" i="44" s="1"/>
  <c r="H12" i="44"/>
  <c r="G11" i="44"/>
  <c r="J10" i="44"/>
  <c r="E28" i="43"/>
  <c r="G48" i="43"/>
  <c r="G44" i="43"/>
  <c r="D22" i="43"/>
  <c r="D23" i="43" s="1"/>
  <c r="E27" i="43" s="1"/>
  <c r="H12" i="43"/>
  <c r="G11" i="43"/>
  <c r="J10" i="43"/>
  <c r="K28" i="42"/>
  <c r="I28" i="42"/>
  <c r="G28" i="42"/>
  <c r="E28" i="42"/>
  <c r="G44" i="42"/>
  <c r="G48" i="42" s="1"/>
  <c r="J22" i="42"/>
  <c r="J23" i="42" s="1"/>
  <c r="K27" i="42" s="1"/>
  <c r="H22" i="42"/>
  <c r="H23" i="42" s="1"/>
  <c r="I27" i="42" s="1"/>
  <c r="I29" i="42" s="1"/>
  <c r="F22" i="42"/>
  <c r="F23" i="42" s="1"/>
  <c r="G27" i="42" s="1"/>
  <c r="D22" i="42"/>
  <c r="D23" i="42" s="1"/>
  <c r="E27" i="42" s="1"/>
  <c r="G11" i="42"/>
  <c r="H12" i="42" s="1"/>
  <c r="J10" i="42"/>
  <c r="I28" i="41"/>
  <c r="G28" i="41"/>
  <c r="E28" i="41"/>
  <c r="G44" i="41"/>
  <c r="G48" i="41" s="1"/>
  <c r="H22" i="41"/>
  <c r="H23" i="41" s="1"/>
  <c r="I27" i="41" s="1"/>
  <c r="F22" i="41"/>
  <c r="F23" i="41" s="1"/>
  <c r="G27" i="41" s="1"/>
  <c r="D22" i="41"/>
  <c r="D23" i="41" s="1"/>
  <c r="E27" i="41" s="1"/>
  <c r="H12" i="41"/>
  <c r="G11" i="41"/>
  <c r="J10" i="41"/>
  <c r="G28" i="38"/>
  <c r="E28" i="38"/>
  <c r="G44" i="38"/>
  <c r="G48" i="38" s="1"/>
  <c r="F22" i="38"/>
  <c r="F23" i="38" s="1"/>
  <c r="G27" i="38" s="1"/>
  <c r="D22" i="38"/>
  <c r="D23" i="38" s="1"/>
  <c r="E27" i="38" s="1"/>
  <c r="H12" i="38"/>
  <c r="G11" i="38"/>
  <c r="J10" i="38"/>
  <c r="G28" i="36"/>
  <c r="E28" i="36"/>
  <c r="G44" i="37"/>
  <c r="G48" i="37" s="1"/>
  <c r="J22" i="37"/>
  <c r="J23" i="37" s="1"/>
  <c r="K27" i="37" s="1"/>
  <c r="K28" i="37" s="1"/>
  <c r="K29" i="37" s="1"/>
  <c r="H22" i="37"/>
  <c r="H23" i="37" s="1"/>
  <c r="I27" i="37" s="1"/>
  <c r="I28" i="37" s="1"/>
  <c r="I29" i="37" s="1"/>
  <c r="F22" i="37"/>
  <c r="F23" i="37" s="1"/>
  <c r="G27" i="37" s="1"/>
  <c r="G28" i="37" s="1"/>
  <c r="G29" i="37" s="1"/>
  <c r="D22" i="37"/>
  <c r="D23" i="37" s="1"/>
  <c r="E27" i="37" s="1"/>
  <c r="E28" i="37" s="1"/>
  <c r="H12" i="37"/>
  <c r="G11" i="37"/>
  <c r="J10" i="37"/>
  <c r="G44" i="36"/>
  <c r="G48" i="36" s="1"/>
  <c r="F22" i="36"/>
  <c r="F23" i="36" s="1"/>
  <c r="G27" i="36" s="1"/>
  <c r="D22" i="36"/>
  <c r="D23" i="36" s="1"/>
  <c r="E27" i="36" s="1"/>
  <c r="H12" i="36"/>
  <c r="G11" i="36"/>
  <c r="J10" i="36"/>
  <c r="K28" i="35"/>
  <c r="I28" i="35"/>
  <c r="G28" i="35"/>
  <c r="E28" i="35"/>
  <c r="G48" i="35"/>
  <c r="G44" i="35"/>
  <c r="J22" i="35"/>
  <c r="J23" i="35" s="1"/>
  <c r="K27" i="35" s="1"/>
  <c r="K29" i="35" s="1"/>
  <c r="H22" i="35"/>
  <c r="H23" i="35" s="1"/>
  <c r="I27" i="35" s="1"/>
  <c r="I29" i="35" s="1"/>
  <c r="F22" i="35"/>
  <c r="F23" i="35" s="1"/>
  <c r="G27" i="35" s="1"/>
  <c r="G29" i="35" s="1"/>
  <c r="D22" i="35"/>
  <c r="D23" i="35" s="1"/>
  <c r="E27" i="35" s="1"/>
  <c r="H12" i="35"/>
  <c r="G11" i="35"/>
  <c r="J10" i="35"/>
  <c r="K28" i="34"/>
  <c r="I28" i="34"/>
  <c r="G28" i="34"/>
  <c r="E28" i="34"/>
  <c r="G48" i="34"/>
  <c r="G44" i="34"/>
  <c r="J23" i="34"/>
  <c r="K27" i="34" s="1"/>
  <c r="J22" i="34"/>
  <c r="H22" i="34"/>
  <c r="H23" i="34" s="1"/>
  <c r="I27" i="34" s="1"/>
  <c r="F22" i="34"/>
  <c r="F23" i="34" s="1"/>
  <c r="G27" i="34" s="1"/>
  <c r="D22" i="34"/>
  <c r="D23" i="34" s="1"/>
  <c r="E27" i="34" s="1"/>
  <c r="H12" i="34"/>
  <c r="G11" i="34"/>
  <c r="J10" i="34"/>
  <c r="K28" i="33"/>
  <c r="I28" i="33"/>
  <c r="G28" i="33"/>
  <c r="E28" i="33"/>
  <c r="G44" i="33"/>
  <c r="G48" i="33" s="1"/>
  <c r="J22" i="33"/>
  <c r="J23" i="33" s="1"/>
  <c r="K27" i="33" s="1"/>
  <c r="H22" i="33"/>
  <c r="H23" i="33" s="1"/>
  <c r="I27" i="33" s="1"/>
  <c r="I29" i="33" s="1"/>
  <c r="F22" i="33"/>
  <c r="F23" i="33" s="1"/>
  <c r="G27" i="33" s="1"/>
  <c r="D22" i="33"/>
  <c r="D23" i="33" s="1"/>
  <c r="E27" i="33" s="1"/>
  <c r="H12" i="33"/>
  <c r="G11" i="33"/>
  <c r="J10" i="33"/>
  <c r="K28" i="32"/>
  <c r="I28" i="32"/>
  <c r="G28" i="32"/>
  <c r="E28" i="32"/>
  <c r="G44" i="32"/>
  <c r="G48" i="32" s="1"/>
  <c r="J23" i="32"/>
  <c r="K27" i="32" s="1"/>
  <c r="H23" i="32"/>
  <c r="I27" i="32" s="1"/>
  <c r="J22" i="32"/>
  <c r="H22" i="32"/>
  <c r="F22" i="32"/>
  <c r="F23" i="32" s="1"/>
  <c r="G27" i="32" s="1"/>
  <c r="D22" i="32"/>
  <c r="D23" i="32" s="1"/>
  <c r="E27" i="32" s="1"/>
  <c r="G11" i="32"/>
  <c r="H12" i="32" s="1"/>
  <c r="J10" i="32"/>
  <c r="K28" i="31"/>
  <c r="I28" i="31"/>
  <c r="G28" i="31"/>
  <c r="E28" i="31"/>
  <c r="E27" i="31"/>
  <c r="G48" i="31"/>
  <c r="G44" i="31"/>
  <c r="J23" i="31"/>
  <c r="K27" i="31" s="1"/>
  <c r="J22" i="31"/>
  <c r="H22" i="31"/>
  <c r="H23" i="31" s="1"/>
  <c r="I27" i="31" s="1"/>
  <c r="F22" i="31"/>
  <c r="F23" i="31" s="1"/>
  <c r="G27" i="31" s="1"/>
  <c r="G29" i="31" s="1"/>
  <c r="D22" i="31"/>
  <c r="D23" i="31" s="1"/>
  <c r="H12" i="31"/>
  <c r="G11" i="31"/>
  <c r="J10" i="31"/>
  <c r="I28" i="30"/>
  <c r="G28" i="30"/>
  <c r="E28" i="30"/>
  <c r="G44" i="30"/>
  <c r="G48" i="30" s="1"/>
  <c r="J23" i="30"/>
  <c r="K27" i="30" s="1"/>
  <c r="K28" i="30" s="1"/>
  <c r="K29" i="30" s="1"/>
  <c r="J22" i="30"/>
  <c r="H22" i="30"/>
  <c r="H23" i="30" s="1"/>
  <c r="I27" i="30" s="1"/>
  <c r="F22" i="30"/>
  <c r="F23" i="30" s="1"/>
  <c r="G27" i="30" s="1"/>
  <c r="D22" i="30"/>
  <c r="D23" i="30" s="1"/>
  <c r="E27" i="30" s="1"/>
  <c r="H12" i="30"/>
  <c r="G11" i="30"/>
  <c r="J10" i="30"/>
  <c r="G28" i="29"/>
  <c r="E28" i="29"/>
  <c r="G44" i="29"/>
  <c r="G48" i="29" s="1"/>
  <c r="J22" i="29"/>
  <c r="J23" i="29" s="1"/>
  <c r="K27" i="29" s="1"/>
  <c r="K28" i="29" s="1"/>
  <c r="K29" i="29" s="1"/>
  <c r="H22" i="29"/>
  <c r="H23" i="29" s="1"/>
  <c r="I27" i="29" s="1"/>
  <c r="I28" i="29" s="1"/>
  <c r="I29" i="29" s="1"/>
  <c r="F22" i="29"/>
  <c r="F23" i="29" s="1"/>
  <c r="G27" i="29" s="1"/>
  <c r="D22" i="29"/>
  <c r="D23" i="29" s="1"/>
  <c r="E27" i="29" s="1"/>
  <c r="G11" i="29"/>
  <c r="H12" i="29" s="1"/>
  <c r="J10" i="29"/>
  <c r="I28" i="28"/>
  <c r="G28" i="28"/>
  <c r="E28" i="28"/>
  <c r="G44" i="28"/>
  <c r="G48" i="28" s="1"/>
  <c r="D23" i="28"/>
  <c r="E27" i="28" s="1"/>
  <c r="H22" i="28"/>
  <c r="H23" i="28" s="1"/>
  <c r="I27" i="28" s="1"/>
  <c r="F22" i="28"/>
  <c r="F23" i="28" s="1"/>
  <c r="G27" i="28" s="1"/>
  <c r="D22" i="28"/>
  <c r="G11" i="28"/>
  <c r="H12" i="28" s="1"/>
  <c r="J10" i="28"/>
  <c r="K28" i="27"/>
  <c r="I28" i="27"/>
  <c r="G28" i="27"/>
  <c r="E28" i="27"/>
  <c r="G48" i="27"/>
  <c r="G44" i="27"/>
  <c r="H23" i="27"/>
  <c r="I27" i="27" s="1"/>
  <c r="F23" i="27"/>
  <c r="G27" i="27" s="1"/>
  <c r="D23" i="27"/>
  <c r="E27" i="27" s="1"/>
  <c r="J22" i="27"/>
  <c r="J23" i="27" s="1"/>
  <c r="K27" i="27" s="1"/>
  <c r="H22" i="27"/>
  <c r="F22" i="27"/>
  <c r="D22" i="27"/>
  <c r="G11" i="27"/>
  <c r="H12" i="27" s="1"/>
  <c r="J10" i="27"/>
  <c r="G28" i="25"/>
  <c r="E28" i="25"/>
  <c r="G44" i="26"/>
  <c r="G48" i="26" s="1"/>
  <c r="H23" i="26"/>
  <c r="I27" i="26" s="1"/>
  <c r="I28" i="26" s="1"/>
  <c r="I29" i="26" s="1"/>
  <c r="F23" i="26"/>
  <c r="G27" i="26" s="1"/>
  <c r="G28" i="26" s="1"/>
  <c r="G29" i="26" s="1"/>
  <c r="D23" i="26"/>
  <c r="E27" i="26" s="1"/>
  <c r="E28" i="26" s="1"/>
  <c r="H22" i="26"/>
  <c r="F22" i="26"/>
  <c r="D22" i="26"/>
  <c r="G11" i="26"/>
  <c r="H12" i="26" s="1"/>
  <c r="J10" i="26"/>
  <c r="I28" i="25"/>
  <c r="E27" i="25"/>
  <c r="G48" i="25"/>
  <c r="G44" i="25"/>
  <c r="F23" i="25"/>
  <c r="G27" i="25" s="1"/>
  <c r="H22" i="25"/>
  <c r="H23" i="25" s="1"/>
  <c r="I27" i="25" s="1"/>
  <c r="F22" i="25"/>
  <c r="D22" i="25"/>
  <c r="D23" i="25" s="1"/>
  <c r="G11" i="25"/>
  <c r="H12" i="25" s="1"/>
  <c r="J10" i="25"/>
  <c r="J23" i="22"/>
  <c r="H23" i="22"/>
  <c r="F23" i="22"/>
  <c r="D23" i="22"/>
  <c r="D22" i="22"/>
  <c r="F22" i="22"/>
  <c r="K29" i="60" l="1"/>
  <c r="I29" i="60"/>
  <c r="G29" i="60"/>
  <c r="D29" i="60"/>
  <c r="E29" i="60"/>
  <c r="I29" i="59"/>
  <c r="G29" i="59"/>
  <c r="E29" i="59"/>
  <c r="D29" i="59"/>
  <c r="I29" i="58"/>
  <c r="G29" i="58"/>
  <c r="E29" i="58"/>
  <c r="D29" i="58"/>
  <c r="G29" i="57"/>
  <c r="D29" i="57"/>
  <c r="E29" i="57"/>
  <c r="I29" i="56"/>
  <c r="G29" i="56"/>
  <c r="E29" i="56"/>
  <c r="D29" i="56"/>
  <c r="K29" i="55"/>
  <c r="I29" i="55"/>
  <c r="D29" i="55"/>
  <c r="E29" i="55"/>
  <c r="E29" i="54"/>
  <c r="D29" i="54"/>
  <c r="D30" i="54" s="1"/>
  <c r="H31" i="54" s="1"/>
  <c r="H34" i="54" s="1"/>
  <c r="E29" i="53"/>
  <c r="D29" i="53"/>
  <c r="D30" i="53" s="1"/>
  <c r="H31" i="53" s="1"/>
  <c r="H34" i="53" s="1"/>
  <c r="G29" i="52"/>
  <c r="D29" i="52"/>
  <c r="E29" i="52"/>
  <c r="I29" i="51"/>
  <c r="G29" i="51"/>
  <c r="D29" i="51"/>
  <c r="E29" i="51"/>
  <c r="I29" i="50"/>
  <c r="G29" i="50"/>
  <c r="E29" i="50"/>
  <c r="D29" i="50"/>
  <c r="I29" i="49"/>
  <c r="E29" i="49"/>
  <c r="D29" i="49"/>
  <c r="K29" i="48"/>
  <c r="I29" i="48"/>
  <c r="D29" i="48"/>
  <c r="E29" i="48"/>
  <c r="G29" i="47"/>
  <c r="D29" i="47"/>
  <c r="E29" i="47"/>
  <c r="E29" i="46"/>
  <c r="D29" i="46"/>
  <c r="D30" i="46" s="1"/>
  <c r="H31" i="46" s="1"/>
  <c r="H34" i="46" s="1"/>
  <c r="G29" i="45"/>
  <c r="E29" i="45"/>
  <c r="D29" i="45"/>
  <c r="G29" i="44"/>
  <c r="E29" i="44"/>
  <c r="D29" i="44"/>
  <c r="D29" i="43"/>
  <c r="D30" i="43" s="1"/>
  <c r="H31" i="43" s="1"/>
  <c r="H34" i="43" s="1"/>
  <c r="E29" i="43"/>
  <c r="K29" i="42"/>
  <c r="G29" i="42"/>
  <c r="D29" i="42"/>
  <c r="E29" i="42"/>
  <c r="I29" i="41"/>
  <c r="G29" i="41"/>
  <c r="D29" i="41"/>
  <c r="E29" i="41"/>
  <c r="G29" i="38"/>
  <c r="E29" i="38"/>
  <c r="D29" i="38"/>
  <c r="D29" i="37"/>
  <c r="D30" i="37" s="1"/>
  <c r="H31" i="37" s="1"/>
  <c r="H34" i="37" s="1"/>
  <c r="E29" i="37"/>
  <c r="G29" i="36"/>
  <c r="D29" i="36"/>
  <c r="E29" i="36"/>
  <c r="D29" i="35"/>
  <c r="D30" i="35" s="1"/>
  <c r="H31" i="35" s="1"/>
  <c r="H34" i="35" s="1"/>
  <c r="E29" i="35"/>
  <c r="K29" i="34"/>
  <c r="I29" i="34"/>
  <c r="G29" i="34"/>
  <c r="D29" i="34"/>
  <c r="E29" i="34"/>
  <c r="K29" i="33"/>
  <c r="G29" i="33"/>
  <c r="D29" i="33"/>
  <c r="E29" i="33"/>
  <c r="K29" i="32"/>
  <c r="I29" i="32"/>
  <c r="G29" i="32"/>
  <c r="D29" i="32"/>
  <c r="E29" i="32"/>
  <c r="K29" i="31"/>
  <c r="I29" i="31"/>
  <c r="D29" i="31"/>
  <c r="E29" i="31"/>
  <c r="I29" i="30"/>
  <c r="G29" i="30"/>
  <c r="D29" i="30"/>
  <c r="E29" i="30"/>
  <c r="G29" i="29"/>
  <c r="E29" i="29"/>
  <c r="D29" i="29"/>
  <c r="I29" i="28"/>
  <c r="G29" i="28"/>
  <c r="E29" i="28"/>
  <c r="D29" i="28"/>
  <c r="K29" i="27"/>
  <c r="I29" i="27"/>
  <c r="G29" i="27"/>
  <c r="E29" i="27"/>
  <c r="D29" i="27"/>
  <c r="G29" i="25"/>
  <c r="E29" i="26"/>
  <c r="D29" i="26"/>
  <c r="D30" i="26" s="1"/>
  <c r="H31" i="26" s="1"/>
  <c r="H34" i="26" s="1"/>
  <c r="I29" i="25"/>
  <c r="D29" i="25"/>
  <c r="E29" i="25"/>
  <c r="G44" i="22"/>
  <c r="G48" i="22" s="1"/>
  <c r="J22" i="22"/>
  <c r="H22" i="22"/>
  <c r="G27" i="22"/>
  <c r="G28" i="22" s="1"/>
  <c r="G29" i="22" s="1"/>
  <c r="E27" i="22"/>
  <c r="E28" i="22" s="1"/>
  <c r="G11" i="22"/>
  <c r="H12" i="22" s="1"/>
  <c r="J10" i="22"/>
  <c r="D30" i="60" l="1"/>
  <c r="H31" i="60" s="1"/>
  <c r="H34" i="60" s="1"/>
  <c r="E39" i="60" s="1"/>
  <c r="D30" i="59"/>
  <c r="H31" i="59" s="1"/>
  <c r="H34" i="59" s="1"/>
  <c r="E39" i="59" s="1"/>
  <c r="D30" i="58"/>
  <c r="H31" i="58" s="1"/>
  <c r="H34" i="58" s="1"/>
  <c r="G40" i="58" s="1"/>
  <c r="D30" i="57"/>
  <c r="H31" i="57" s="1"/>
  <c r="H34" i="57" s="1"/>
  <c r="E39" i="57" s="1"/>
  <c r="D30" i="56"/>
  <c r="H31" i="56" s="1"/>
  <c r="H34" i="56" s="1"/>
  <c r="E39" i="56" s="1"/>
  <c r="D30" i="55"/>
  <c r="H31" i="55" s="1"/>
  <c r="H34" i="55" s="1"/>
  <c r="E39" i="55" s="1"/>
  <c r="G42" i="54"/>
  <c r="J48" i="54" s="1"/>
  <c r="G41" i="54"/>
  <c r="J44" i="54" s="1"/>
  <c r="G40" i="54"/>
  <c r="E40" i="54"/>
  <c r="G39" i="54"/>
  <c r="D48" i="54" s="1"/>
  <c r="G49" i="54" s="1"/>
  <c r="E50" i="54" s="1"/>
  <c r="E39" i="54"/>
  <c r="E39" i="53"/>
  <c r="G42" i="53"/>
  <c r="J48" i="53" s="1"/>
  <c r="G41" i="53"/>
  <c r="J44" i="53" s="1"/>
  <c r="G40" i="53"/>
  <c r="E40" i="53"/>
  <c r="G39" i="53"/>
  <c r="D48" i="53" s="1"/>
  <c r="G49" i="53" s="1"/>
  <c r="E50" i="53" s="1"/>
  <c r="D30" i="52"/>
  <c r="H31" i="52" s="1"/>
  <c r="H34" i="52" s="1"/>
  <c r="E39" i="52" s="1"/>
  <c r="D30" i="51"/>
  <c r="H31" i="51" s="1"/>
  <c r="H34" i="51" s="1"/>
  <c r="E39" i="51" s="1"/>
  <c r="D30" i="50"/>
  <c r="H31" i="50" s="1"/>
  <c r="H34" i="50" s="1"/>
  <c r="E39" i="50" s="1"/>
  <c r="D30" i="49"/>
  <c r="H31" i="49" s="1"/>
  <c r="H34" i="49" s="1"/>
  <c r="E39" i="49" s="1"/>
  <c r="G39" i="49"/>
  <c r="D48" i="49" s="1"/>
  <c r="G49" i="49" s="1"/>
  <c r="E50" i="49" s="1"/>
  <c r="D30" i="48"/>
  <c r="H31" i="48" s="1"/>
  <c r="H34" i="48" s="1"/>
  <c r="E39" i="48" s="1"/>
  <c r="D30" i="47"/>
  <c r="H31" i="47" s="1"/>
  <c r="H34" i="47" s="1"/>
  <c r="E39" i="47" s="1"/>
  <c r="G41" i="46"/>
  <c r="J44" i="46" s="1"/>
  <c r="G40" i="46"/>
  <c r="E40" i="46"/>
  <c r="E39" i="46"/>
  <c r="G42" i="46"/>
  <c r="J48" i="46" s="1"/>
  <c r="G39" i="46"/>
  <c r="D48" i="46" s="1"/>
  <c r="G49" i="46" s="1"/>
  <c r="E50" i="46" s="1"/>
  <c r="D30" i="45"/>
  <c r="H31" i="45" s="1"/>
  <c r="H34" i="45" s="1"/>
  <c r="E39" i="45" s="1"/>
  <c r="D30" i="44"/>
  <c r="H31" i="44" s="1"/>
  <c r="H34" i="44" s="1"/>
  <c r="E39" i="44" s="1"/>
  <c r="E39" i="43"/>
  <c r="G42" i="43"/>
  <c r="J48" i="43" s="1"/>
  <c r="G41" i="43"/>
  <c r="J44" i="43" s="1"/>
  <c r="G40" i="43"/>
  <c r="E40" i="43"/>
  <c r="G39" i="43"/>
  <c r="D48" i="43" s="1"/>
  <c r="G49" i="43" s="1"/>
  <c r="E50" i="43" s="1"/>
  <c r="D30" i="42"/>
  <c r="H31" i="42" s="1"/>
  <c r="H34" i="42" s="1"/>
  <c r="E39" i="42" s="1"/>
  <c r="D30" i="41"/>
  <c r="H31" i="41" s="1"/>
  <c r="H34" i="41" s="1"/>
  <c r="G42" i="41" s="1"/>
  <c r="J48" i="41" s="1"/>
  <c r="D30" i="38"/>
  <c r="H31" i="38" s="1"/>
  <c r="H34" i="38" s="1"/>
  <c r="G42" i="38" s="1"/>
  <c r="J48" i="38" s="1"/>
  <c r="E39" i="37"/>
  <c r="G42" i="37"/>
  <c r="J48" i="37" s="1"/>
  <c r="G41" i="37"/>
  <c r="J44" i="37" s="1"/>
  <c r="G40" i="37"/>
  <c r="E40" i="37"/>
  <c r="G39" i="37"/>
  <c r="D48" i="37" s="1"/>
  <c r="G49" i="37" s="1"/>
  <c r="E50" i="37" s="1"/>
  <c r="D30" i="36"/>
  <c r="H31" i="36" s="1"/>
  <c r="H34" i="36" s="1"/>
  <c r="E40" i="36" s="1"/>
  <c r="E39" i="35"/>
  <c r="G42" i="35"/>
  <c r="J48" i="35" s="1"/>
  <c r="E40" i="35"/>
  <c r="G41" i="35"/>
  <c r="J44" i="35" s="1"/>
  <c r="G40" i="35"/>
  <c r="G39" i="35"/>
  <c r="D48" i="35" s="1"/>
  <c r="G49" i="35" s="1"/>
  <c r="E50" i="35" s="1"/>
  <c r="D30" i="34"/>
  <c r="H31" i="34" s="1"/>
  <c r="H34" i="34" s="1"/>
  <c r="E39" i="34" s="1"/>
  <c r="D30" i="33"/>
  <c r="H31" i="33" s="1"/>
  <c r="H34" i="33" s="1"/>
  <c r="G42" i="33" s="1"/>
  <c r="J48" i="33" s="1"/>
  <c r="D30" i="32"/>
  <c r="H31" i="32" s="1"/>
  <c r="H34" i="32" s="1"/>
  <c r="G41" i="32" s="1"/>
  <c r="J44" i="32" s="1"/>
  <c r="D30" i="31"/>
  <c r="H31" i="31" s="1"/>
  <c r="H34" i="31" s="1"/>
  <c r="E39" i="31" s="1"/>
  <c r="D30" i="30"/>
  <c r="H31" i="30" s="1"/>
  <c r="H34" i="30" s="1"/>
  <c r="G42" i="30" s="1"/>
  <c r="J48" i="30" s="1"/>
  <c r="D30" i="29"/>
  <c r="H31" i="29" s="1"/>
  <c r="H34" i="29" s="1"/>
  <c r="G42" i="29" s="1"/>
  <c r="J48" i="29" s="1"/>
  <c r="E39" i="29"/>
  <c r="D30" i="28"/>
  <c r="H31" i="28" s="1"/>
  <c r="H34" i="28" s="1"/>
  <c r="E39" i="28" s="1"/>
  <c r="D30" i="27"/>
  <c r="H31" i="27" s="1"/>
  <c r="H34" i="27" s="1"/>
  <c r="G40" i="27" s="1"/>
  <c r="D30" i="25"/>
  <c r="H31" i="25" s="1"/>
  <c r="H34" i="25" s="1"/>
  <c r="G41" i="25" s="1"/>
  <c r="J44" i="25" s="1"/>
  <c r="E39" i="26"/>
  <c r="E40" i="26"/>
  <c r="G42" i="26"/>
  <c r="J48" i="26" s="1"/>
  <c r="G40" i="26"/>
  <c r="G41" i="26"/>
  <c r="J44" i="26" s="1"/>
  <c r="G39" i="26"/>
  <c r="D48" i="26" s="1"/>
  <c r="G49" i="26" s="1"/>
  <c r="E50" i="26" s="1"/>
  <c r="K27" i="22"/>
  <c r="K28" i="22" s="1"/>
  <c r="K29" i="22" s="1"/>
  <c r="I27" i="22"/>
  <c r="I28" i="22" s="1"/>
  <c r="I29" i="22" s="1"/>
  <c r="E29" i="22"/>
  <c r="D29" i="22"/>
  <c r="G39" i="60" l="1"/>
  <c r="D48" i="60" s="1"/>
  <c r="G49" i="60" s="1"/>
  <c r="E50" i="60" s="1"/>
  <c r="E40" i="60"/>
  <c r="G40" i="60"/>
  <c r="G41" i="60"/>
  <c r="J44" i="60" s="1"/>
  <c r="G42" i="60"/>
  <c r="J48" i="60" s="1"/>
  <c r="D44" i="60"/>
  <c r="G45" i="60" s="1"/>
  <c r="F46" i="60" s="1"/>
  <c r="E40" i="59"/>
  <c r="G41" i="59"/>
  <c r="J44" i="59" s="1"/>
  <c r="G39" i="59"/>
  <c r="D48" i="59" s="1"/>
  <c r="G49" i="59" s="1"/>
  <c r="E50" i="59" s="1"/>
  <c r="G40" i="59"/>
  <c r="G42" i="59"/>
  <c r="J48" i="59" s="1"/>
  <c r="D44" i="59"/>
  <c r="G45" i="59" s="1"/>
  <c r="F46" i="59" s="1"/>
  <c r="E40" i="58"/>
  <c r="G41" i="58"/>
  <c r="J44" i="58" s="1"/>
  <c r="G42" i="58"/>
  <c r="J48" i="58" s="1"/>
  <c r="E39" i="58"/>
  <c r="I39" i="58" s="1"/>
  <c r="G39" i="58"/>
  <c r="D48" i="58" s="1"/>
  <c r="G49" i="58" s="1"/>
  <c r="E50" i="58" s="1"/>
  <c r="D44" i="58"/>
  <c r="G45" i="58" s="1"/>
  <c r="F46" i="58" s="1"/>
  <c r="E40" i="57"/>
  <c r="G40" i="57"/>
  <c r="G41" i="57"/>
  <c r="J44" i="57" s="1"/>
  <c r="G39" i="57"/>
  <c r="D48" i="57" s="1"/>
  <c r="G49" i="57" s="1"/>
  <c r="E50" i="57" s="1"/>
  <c r="G42" i="57"/>
  <c r="J48" i="57" s="1"/>
  <c r="D44" i="57"/>
  <c r="G45" i="57" s="1"/>
  <c r="F46" i="57" s="1"/>
  <c r="G40" i="56"/>
  <c r="G41" i="56"/>
  <c r="J44" i="56" s="1"/>
  <c r="G39" i="56"/>
  <c r="D48" i="56" s="1"/>
  <c r="G49" i="56" s="1"/>
  <c r="E50" i="56" s="1"/>
  <c r="E40" i="56"/>
  <c r="G42" i="56"/>
  <c r="J48" i="56" s="1"/>
  <c r="I39" i="56"/>
  <c r="D44" i="56"/>
  <c r="G45" i="56" s="1"/>
  <c r="F46" i="56" s="1"/>
  <c r="G39" i="55"/>
  <c r="D48" i="55" s="1"/>
  <c r="G49" i="55" s="1"/>
  <c r="E50" i="55" s="1"/>
  <c r="G42" i="55"/>
  <c r="J48" i="55" s="1"/>
  <c r="G40" i="55"/>
  <c r="G41" i="55"/>
  <c r="J44" i="55" s="1"/>
  <c r="E40" i="55"/>
  <c r="D44" i="55"/>
  <c r="G45" i="55" s="1"/>
  <c r="F46" i="55" s="1"/>
  <c r="I39" i="55"/>
  <c r="D44" i="54"/>
  <c r="G45" i="54" s="1"/>
  <c r="F46" i="54" s="1"/>
  <c r="I39" i="54"/>
  <c r="D44" i="53"/>
  <c r="G45" i="53" s="1"/>
  <c r="F46" i="53" s="1"/>
  <c r="I39" i="53"/>
  <c r="G39" i="52"/>
  <c r="D48" i="52" s="1"/>
  <c r="G49" i="52" s="1"/>
  <c r="E50" i="52" s="1"/>
  <c r="E40" i="52"/>
  <c r="G40" i="52"/>
  <c r="G41" i="52"/>
  <c r="J44" i="52" s="1"/>
  <c r="G42" i="52"/>
  <c r="J48" i="52" s="1"/>
  <c r="D44" i="52"/>
  <c r="G45" i="52" s="1"/>
  <c r="F46" i="52" s="1"/>
  <c r="G39" i="51"/>
  <c r="D48" i="51" s="1"/>
  <c r="G49" i="51" s="1"/>
  <c r="E50" i="51" s="1"/>
  <c r="E40" i="51"/>
  <c r="G40" i="51"/>
  <c r="G41" i="51"/>
  <c r="J44" i="51" s="1"/>
  <c r="G42" i="51"/>
  <c r="J48" i="51" s="1"/>
  <c r="D44" i="51"/>
  <c r="G45" i="51" s="1"/>
  <c r="F46" i="51" s="1"/>
  <c r="G39" i="50"/>
  <c r="D48" i="50" s="1"/>
  <c r="G49" i="50" s="1"/>
  <c r="E50" i="50" s="1"/>
  <c r="E40" i="50"/>
  <c r="G40" i="50"/>
  <c r="G41" i="50"/>
  <c r="J44" i="50" s="1"/>
  <c r="G42" i="50"/>
  <c r="J48" i="50" s="1"/>
  <c r="D44" i="50"/>
  <c r="G45" i="50" s="1"/>
  <c r="F46" i="50" s="1"/>
  <c r="G40" i="49"/>
  <c r="G41" i="49"/>
  <c r="J44" i="49" s="1"/>
  <c r="E40" i="49"/>
  <c r="G42" i="49"/>
  <c r="J48" i="49" s="1"/>
  <c r="D44" i="49"/>
  <c r="G45" i="49" s="1"/>
  <c r="F46" i="49" s="1"/>
  <c r="I39" i="49"/>
  <c r="G39" i="48"/>
  <c r="D48" i="48" s="1"/>
  <c r="G49" i="48" s="1"/>
  <c r="E50" i="48" s="1"/>
  <c r="E40" i="48"/>
  <c r="G41" i="48"/>
  <c r="J44" i="48" s="1"/>
  <c r="G40" i="48"/>
  <c r="G42" i="48"/>
  <c r="J48" i="48" s="1"/>
  <c r="D44" i="48"/>
  <c r="G45" i="48" s="1"/>
  <c r="F46" i="48" s="1"/>
  <c r="G39" i="47"/>
  <c r="D48" i="47" s="1"/>
  <c r="G49" i="47" s="1"/>
  <c r="E50" i="47" s="1"/>
  <c r="E40" i="47"/>
  <c r="G42" i="47"/>
  <c r="J48" i="47" s="1"/>
  <c r="G41" i="47"/>
  <c r="J44" i="47" s="1"/>
  <c r="G40" i="47"/>
  <c r="D44" i="47"/>
  <c r="G45" i="47" s="1"/>
  <c r="F46" i="47" s="1"/>
  <c r="I39" i="46"/>
  <c r="D44" i="46"/>
  <c r="G45" i="46" s="1"/>
  <c r="F46" i="46" s="1"/>
  <c r="G39" i="45"/>
  <c r="D48" i="45" s="1"/>
  <c r="G49" i="45" s="1"/>
  <c r="E50" i="45" s="1"/>
  <c r="G40" i="45"/>
  <c r="G41" i="45"/>
  <c r="J44" i="45" s="1"/>
  <c r="E40" i="45"/>
  <c r="G42" i="45"/>
  <c r="J48" i="45" s="1"/>
  <c r="D44" i="45"/>
  <c r="G45" i="45" s="1"/>
  <c r="F46" i="45" s="1"/>
  <c r="G39" i="44"/>
  <c r="D48" i="44" s="1"/>
  <c r="G49" i="44" s="1"/>
  <c r="E50" i="44" s="1"/>
  <c r="G41" i="44"/>
  <c r="J44" i="44" s="1"/>
  <c r="E40" i="44"/>
  <c r="G40" i="44"/>
  <c r="G42" i="44"/>
  <c r="J48" i="44" s="1"/>
  <c r="D44" i="44"/>
  <c r="G45" i="44" s="1"/>
  <c r="F46" i="44" s="1"/>
  <c r="D44" i="43"/>
  <c r="G45" i="43" s="1"/>
  <c r="F46" i="43" s="1"/>
  <c r="I39" i="43"/>
  <c r="G39" i="42"/>
  <c r="D48" i="42" s="1"/>
  <c r="E40" i="42"/>
  <c r="G40" i="42"/>
  <c r="G41" i="42"/>
  <c r="J44" i="42" s="1"/>
  <c r="G42" i="42"/>
  <c r="J48" i="42" s="1"/>
  <c r="D44" i="42"/>
  <c r="G45" i="42" s="1"/>
  <c r="F46" i="42" s="1"/>
  <c r="E39" i="41"/>
  <c r="G39" i="41"/>
  <c r="D48" i="41" s="1"/>
  <c r="G49" i="41" s="1"/>
  <c r="E50" i="41" s="1"/>
  <c r="E40" i="41"/>
  <c r="G40" i="41"/>
  <c r="G41" i="41"/>
  <c r="J44" i="41" s="1"/>
  <c r="E40" i="38"/>
  <c r="E39" i="38"/>
  <c r="D44" i="38" s="1"/>
  <c r="G45" i="38" s="1"/>
  <c r="F46" i="38" s="1"/>
  <c r="G39" i="38"/>
  <c r="D48" i="38" s="1"/>
  <c r="G49" i="38" s="1"/>
  <c r="E50" i="38" s="1"/>
  <c r="G40" i="38"/>
  <c r="G41" i="38"/>
  <c r="J44" i="38" s="1"/>
  <c r="D44" i="37"/>
  <c r="G45" i="37" s="1"/>
  <c r="F46" i="37" s="1"/>
  <c r="I39" i="37"/>
  <c r="E39" i="36"/>
  <c r="G39" i="36"/>
  <c r="D48" i="36" s="1"/>
  <c r="G49" i="36" s="1"/>
  <c r="E50" i="36" s="1"/>
  <c r="G41" i="36"/>
  <c r="J44" i="36" s="1"/>
  <c r="G42" i="36"/>
  <c r="J48" i="36" s="1"/>
  <c r="G40" i="36"/>
  <c r="D44" i="35"/>
  <c r="G45" i="35" s="1"/>
  <c r="F46" i="35" s="1"/>
  <c r="I39" i="35"/>
  <c r="E40" i="34"/>
  <c r="G39" i="34"/>
  <c r="D48" i="34" s="1"/>
  <c r="G49" i="34" s="1"/>
  <c r="E50" i="34" s="1"/>
  <c r="G40" i="34"/>
  <c r="G41" i="34"/>
  <c r="J44" i="34" s="1"/>
  <c r="G42" i="34"/>
  <c r="J48" i="34" s="1"/>
  <c r="D44" i="34"/>
  <c r="G45" i="34" s="1"/>
  <c r="F46" i="34" s="1"/>
  <c r="G39" i="33"/>
  <c r="D48" i="33" s="1"/>
  <c r="G49" i="33" s="1"/>
  <c r="E50" i="33" s="1"/>
  <c r="G40" i="33"/>
  <c r="E39" i="33"/>
  <c r="D44" i="33" s="1"/>
  <c r="G45" i="33" s="1"/>
  <c r="F46" i="33" s="1"/>
  <c r="E40" i="33"/>
  <c r="G41" i="33"/>
  <c r="J44" i="33" s="1"/>
  <c r="G42" i="32"/>
  <c r="J48" i="32" s="1"/>
  <c r="E39" i="32"/>
  <c r="D44" i="32" s="1"/>
  <c r="G45" i="32" s="1"/>
  <c r="F46" i="32" s="1"/>
  <c r="E40" i="32"/>
  <c r="G40" i="32"/>
  <c r="G39" i="32"/>
  <c r="D48" i="32" s="1"/>
  <c r="G49" i="32" s="1"/>
  <c r="E50" i="32" s="1"/>
  <c r="G39" i="31"/>
  <c r="D48" i="31" s="1"/>
  <c r="G49" i="31" s="1"/>
  <c r="E50" i="31" s="1"/>
  <c r="E40" i="31"/>
  <c r="G40" i="31"/>
  <c r="G41" i="31"/>
  <c r="J44" i="31" s="1"/>
  <c r="G42" i="31"/>
  <c r="J48" i="31" s="1"/>
  <c r="D44" i="31"/>
  <c r="G45" i="31" s="1"/>
  <c r="F46" i="31" s="1"/>
  <c r="E39" i="30"/>
  <c r="D44" i="30" s="1"/>
  <c r="G45" i="30" s="1"/>
  <c r="F46" i="30" s="1"/>
  <c r="G39" i="30"/>
  <c r="D48" i="30" s="1"/>
  <c r="G49" i="30" s="1"/>
  <c r="E50" i="30" s="1"/>
  <c r="G40" i="30"/>
  <c r="E40" i="30"/>
  <c r="G41" i="30"/>
  <c r="J44" i="30" s="1"/>
  <c r="G39" i="29"/>
  <c r="D48" i="29" s="1"/>
  <c r="G49" i="29" s="1"/>
  <c r="E50" i="29" s="1"/>
  <c r="G41" i="29"/>
  <c r="J44" i="29" s="1"/>
  <c r="E40" i="29"/>
  <c r="G40" i="29"/>
  <c r="D44" i="29"/>
  <c r="G45" i="29" s="1"/>
  <c r="F46" i="29" s="1"/>
  <c r="E40" i="28"/>
  <c r="G39" i="28"/>
  <c r="D48" i="28" s="1"/>
  <c r="G49" i="28" s="1"/>
  <c r="E50" i="28" s="1"/>
  <c r="G40" i="28"/>
  <c r="G41" i="28"/>
  <c r="J44" i="28" s="1"/>
  <c r="G42" i="28"/>
  <c r="J48" i="28" s="1"/>
  <c r="D44" i="28"/>
  <c r="G45" i="28" s="1"/>
  <c r="F46" i="28" s="1"/>
  <c r="G39" i="27"/>
  <c r="D48" i="27" s="1"/>
  <c r="G49" i="27" s="1"/>
  <c r="E50" i="27" s="1"/>
  <c r="G41" i="27"/>
  <c r="J44" i="27" s="1"/>
  <c r="G42" i="27"/>
  <c r="J48" i="27" s="1"/>
  <c r="E39" i="27"/>
  <c r="D44" i="27" s="1"/>
  <c r="G45" i="27" s="1"/>
  <c r="F46" i="27" s="1"/>
  <c r="E40" i="27"/>
  <c r="G39" i="25"/>
  <c r="D48" i="25" s="1"/>
  <c r="G49" i="25" s="1"/>
  <c r="E50" i="25" s="1"/>
  <c r="E40" i="25"/>
  <c r="E39" i="25"/>
  <c r="D44" i="25" s="1"/>
  <c r="G45" i="25" s="1"/>
  <c r="F46" i="25" s="1"/>
  <c r="G40" i="25"/>
  <c r="G42" i="25"/>
  <c r="J48" i="25" s="1"/>
  <c r="D44" i="26"/>
  <c r="G45" i="26" s="1"/>
  <c r="F46" i="26" s="1"/>
  <c r="I39" i="26"/>
  <c r="D30" i="22"/>
  <c r="H31" i="22" s="1"/>
  <c r="H34" i="22" s="1"/>
  <c r="G40" i="22" s="1"/>
  <c r="I39" i="60" l="1"/>
  <c r="I39" i="59"/>
  <c r="I39" i="57"/>
  <c r="I39" i="52"/>
  <c r="I39" i="51"/>
  <c r="I39" i="50"/>
  <c r="I39" i="48"/>
  <c r="I39" i="47"/>
  <c r="I39" i="45"/>
  <c r="I39" i="44"/>
  <c r="G49" i="42"/>
  <c r="E50" i="42" s="1"/>
  <c r="I39" i="42"/>
  <c r="I39" i="41"/>
  <c r="D44" i="41"/>
  <c r="G45" i="41" s="1"/>
  <c r="F46" i="41" s="1"/>
  <c r="I39" i="38"/>
  <c r="I39" i="36"/>
  <c r="D44" i="36"/>
  <c r="G45" i="36" s="1"/>
  <c r="F46" i="36" s="1"/>
  <c r="I39" i="34"/>
  <c r="I39" i="33"/>
  <c r="I39" i="32"/>
  <c r="I39" i="31"/>
  <c r="I39" i="30"/>
  <c r="I39" i="29"/>
  <c r="I39" i="28"/>
  <c r="I39" i="27"/>
  <c r="I39" i="25"/>
  <c r="G39" i="22"/>
  <c r="D48" i="22" s="1"/>
  <c r="G49" i="22" s="1"/>
  <c r="E50" i="22" s="1"/>
  <c r="G41" i="22"/>
  <c r="J44" i="22" s="1"/>
  <c r="G42" i="22"/>
  <c r="J48" i="22" s="1"/>
  <c r="E40" i="22"/>
  <c r="E39" i="22"/>
  <c r="D44" i="22" s="1"/>
  <c r="G45" i="22" s="1"/>
  <c r="F46" i="22" s="1"/>
  <c r="I39" i="22" l="1"/>
</calcChain>
</file>

<file path=xl/sharedStrings.xml><?xml version="1.0" encoding="utf-8"?>
<sst xmlns="http://schemas.openxmlformats.org/spreadsheetml/2006/main" count="3060" uniqueCount="266">
  <si>
    <t>รายละเอียดการคำนวณค่างานที่ต้องปรับลดตามสัญญาแบบปรับราคาได้</t>
  </si>
  <si>
    <t>ESCALATION   FACTOR  K</t>
  </si>
  <si>
    <t xml:space="preserve"> โครงการก่อสร้าง</t>
  </si>
  <si>
    <t>ผู้รับจ้าง</t>
  </si>
  <si>
    <t>ลงวันที่</t>
  </si>
  <si>
    <t>งบประมาณ</t>
  </si>
  <si>
    <t>บาท</t>
  </si>
  <si>
    <t>คำนวณโดย</t>
  </si>
  <si>
    <t xml:space="preserve">งานก่อสร้างงวดที่ </t>
  </si>
  <si>
    <t>ส่งงานวันที่</t>
  </si>
  <si>
    <t>เป็นเงิน</t>
  </si>
  <si>
    <t>ประเภทงานที่ปรับราคาได้</t>
  </si>
  <si>
    <t>ได้แก่</t>
  </si>
  <si>
    <t>งานอาคาร</t>
  </si>
  <si>
    <t>เป็นเงินจำนวน</t>
  </si>
  <si>
    <t>สูตรที่ใช้คำนวน</t>
  </si>
  <si>
    <t>ค่า</t>
  </si>
  <si>
    <t>K  = 0.25 +0.15 It/Io +0.10 Ct/Co + 0.40 Mt/Mo + 0.10 St/So</t>
  </si>
  <si>
    <t xml:space="preserve">ดัชนีราคาวัสดุก่อสร้างในเดือนที่เปิดซอง </t>
  </si>
  <si>
    <t>Io=</t>
  </si>
  <si>
    <t>Co=</t>
  </si>
  <si>
    <t>Mo=</t>
  </si>
  <si>
    <t>So=</t>
  </si>
  <si>
    <t>ดัชนีราคาวัสดุก่อสร้างในเดือนที่ส่งงาน</t>
  </si>
  <si>
    <t>It=</t>
  </si>
  <si>
    <t>Ct=</t>
  </si>
  <si>
    <t>Mt=</t>
  </si>
  <si>
    <t>St=</t>
  </si>
  <si>
    <t>ค่าเลขสัมพันธ์ของดัชนีราคาวัสดุเดือนที่ส่งงานกับเดือนที่เปิดซอง</t>
  </si>
  <si>
    <t>It/Io=</t>
  </si>
  <si>
    <t>Ct/Co=</t>
  </si>
  <si>
    <t>Mt/Mo=</t>
  </si>
  <si>
    <t>St/So=</t>
  </si>
  <si>
    <t>(ปัดเศษ 3 ตำแหน่ง)</t>
  </si>
  <si>
    <t xml:space="preserve">  = </t>
  </si>
  <si>
    <t>นำค่าเลขสัมพันธ์แทนค่าในสูตร</t>
  </si>
  <si>
    <t xml:space="preserve">  +  0.15 x</t>
  </si>
  <si>
    <t xml:space="preserve">  +0.10 x </t>
  </si>
  <si>
    <t xml:space="preserve"> +0.40 x</t>
  </si>
  <si>
    <t xml:space="preserve"> +0.10 x</t>
  </si>
  <si>
    <t xml:space="preserve">   = 0.25  + </t>
  </si>
  <si>
    <t xml:space="preserve">   + </t>
  </si>
  <si>
    <t>+</t>
  </si>
  <si>
    <t xml:space="preserve">   =</t>
  </si>
  <si>
    <t xml:space="preserve">  จะได้ค่า   Escalation Factor "K"       =</t>
  </si>
  <si>
    <t xml:space="preserve">   Escalation Factor "K"       =</t>
  </si>
  <si>
    <t>พิจารณา ค่า K</t>
  </si>
  <si>
    <t>ค่า K  4%  (100% = 1.000,  4% = 0.040)</t>
  </si>
  <si>
    <t xml:space="preserve">ค่า K ที่จะปรับลดค่างาน กรณีที่ค่า K  ลดลงเกินกว่า 4% </t>
  </si>
  <si>
    <t xml:space="preserve">  = 1.000 - 0.040 =</t>
  </si>
  <si>
    <t xml:space="preserve">ค่า K ที่จะปรับเพิ่มค่างาน กรณีที่ค่า K  เพิ่มขึ้นเกินกว่า 4% </t>
  </si>
  <si>
    <t xml:space="preserve"> = 1.000 + 0.040 =</t>
  </si>
  <si>
    <t xml:space="preserve">ในกรณีนี้   </t>
  </si>
  <si>
    <t>เพราะว่า</t>
  </si>
  <si>
    <t>-</t>
  </si>
  <si>
    <t>กรณีค่า K ที่จะปรับลด  ค่างาน =</t>
  </si>
  <si>
    <t>กรณีค่า K ที่จะปรับเพิ่ม  ค่างาน =</t>
  </si>
  <si>
    <t>จากสูตร</t>
  </si>
  <si>
    <t>P= (Po) x (K)</t>
  </si>
  <si>
    <t>ดังนั้น  ค่างานที่ต้อง</t>
  </si>
  <si>
    <t>=</t>
  </si>
  <si>
    <t>X</t>
  </si>
  <si>
    <t xml:space="preserve">เจ้าของงาน   </t>
  </si>
  <si>
    <r>
      <t xml:space="preserve">สัญญาจ้างเลขที่  </t>
    </r>
    <r>
      <rPr>
        <sz val="16"/>
        <rFont val="Angsana New"/>
        <family val="1"/>
        <charset val="222"/>
      </rPr>
      <t xml:space="preserve">       </t>
    </r>
    <r>
      <rPr>
        <sz val="16"/>
        <color indexed="10"/>
        <rFont val="Angsana New"/>
        <family val="1"/>
        <charset val="222"/>
      </rPr>
      <t xml:space="preserve"> </t>
    </r>
  </si>
  <si>
    <t>ลงชื่อ</t>
  </si>
  <si>
    <t>วันที่คำนวณ</t>
  </si>
  <si>
    <t>ตามสัญญา</t>
  </si>
  <si>
    <t>ประธานกรรมการ</t>
  </si>
  <si>
    <t>กรรมการ</t>
  </si>
  <si>
    <t>วัน</t>
  </si>
  <si>
    <t>กรรมการและเลขานุการ</t>
  </si>
  <si>
    <t>วันที่</t>
  </si>
  <si>
    <t xml:space="preserve">K  = 0.30 +0.10 It/Io +0.40 Et/Eo + 0.20 Ft/Fo </t>
  </si>
  <si>
    <t>Eo=</t>
  </si>
  <si>
    <t>Fo=</t>
  </si>
  <si>
    <t>Et=</t>
  </si>
  <si>
    <t>Ft=</t>
  </si>
  <si>
    <t>Et/Eo=</t>
  </si>
  <si>
    <t>Ft/Fo=</t>
  </si>
  <si>
    <t xml:space="preserve">K  =  0.30 +0.10 It/Io +0.40 Et/Eo + 0.20 Ft/Fo </t>
  </si>
  <si>
    <t xml:space="preserve">  +  0.10 x</t>
  </si>
  <si>
    <t xml:space="preserve">  +0.40 x </t>
  </si>
  <si>
    <t xml:space="preserve"> +0.20 x</t>
  </si>
  <si>
    <t xml:space="preserve">   = 0.30 + </t>
  </si>
  <si>
    <t xml:space="preserve">   = 0.30          + </t>
  </si>
  <si>
    <t xml:space="preserve"> จะได้ค่า   Escalation Factor "K"       =</t>
  </si>
  <si>
    <t>งานดิน</t>
  </si>
  <si>
    <t>งานหินเรียง</t>
  </si>
  <si>
    <t xml:space="preserve">K  = 0.40 +0.20 It/Io +0.20 Mt/Mo + 0.20 Ft/Fo </t>
  </si>
  <si>
    <t xml:space="preserve">K  =  0.40 +0.20 It/Io +0.20 Mt/Mo + 0.20 Ft/Fo </t>
  </si>
  <si>
    <t xml:space="preserve">  +  0.20 x</t>
  </si>
  <si>
    <t xml:space="preserve">  +0.20 x </t>
  </si>
  <si>
    <t xml:space="preserve">   = 0.40          + </t>
  </si>
  <si>
    <t xml:space="preserve">   = 0.40 + </t>
  </si>
  <si>
    <t xml:space="preserve">   ประเภทงาน  งานอาคาร K1</t>
  </si>
  <si>
    <t xml:space="preserve"> ประเภทงาน   งานดิน K2.1</t>
  </si>
  <si>
    <t xml:space="preserve"> ประเภทงาน   งานหินเรียง K2.2</t>
  </si>
  <si>
    <t xml:space="preserve">   ประเภทงาน  งานเจาะระเบิดหิน K2.3</t>
  </si>
  <si>
    <t>งานเจาะระเบิดหิน</t>
  </si>
  <si>
    <t>K  = 0.45 +0.15 It/Io +0.10 Mt/Mo + 0.20 Et/Eo + 0.10 Ft/Fo</t>
  </si>
  <si>
    <t>K  =  0.45 +0.15 It/Io +0.10 Mt/Mo + 0.20 Et/Eo + 0.10 Ft/Fo</t>
  </si>
  <si>
    <t xml:space="preserve">   = 0.45  + </t>
  </si>
  <si>
    <t xml:space="preserve">K  = 0.30 +0.40 At/Ao +0.20 Et/Eo + 0.10 Ft/Fo </t>
  </si>
  <si>
    <t>Ao=</t>
  </si>
  <si>
    <t>At=</t>
  </si>
  <si>
    <t xml:space="preserve"> ประเภทงาน   งานผิวทาง PC, TC, SC K3.1</t>
  </si>
  <si>
    <t xml:space="preserve">   ประเภทงาน  งานผิวทาง ST, SS K3.2</t>
  </si>
  <si>
    <t>งานผิวทาง ST, SS</t>
  </si>
  <si>
    <t>งานผิวทาง PC, TC, SC</t>
  </si>
  <si>
    <t>At/Ao=</t>
  </si>
  <si>
    <t>K  = 0.30 +0.10 Mt/Mo +0.30 At/Ao + 0.20 Et/Eo + 0.10 Ft/Fo</t>
  </si>
  <si>
    <t>K  =  0.30 +0.10 Mt/Mo +0.30 At/Ao + 0.20 Et/Eo + 0.10 Ft/Fo</t>
  </si>
  <si>
    <t xml:space="preserve">  +0.30 x </t>
  </si>
  <si>
    <t xml:space="preserve">   = 0.30  + </t>
  </si>
  <si>
    <t xml:space="preserve">   ประเภทงาน  งานผิวทาง AC, PM K3.3</t>
  </si>
  <si>
    <t>งานผิวทาง  AC, PM</t>
  </si>
  <si>
    <t>K  = 0.30 +0.10 Mt/Mo +0.40 At/Ao + 0.10 Et/Eo + 0.10 Ft/Fo</t>
  </si>
  <si>
    <t>K  =   0.30 +0.10 Mt/Mo +0.40 At/Ao + 0.10 Et/Eo + 0.10 Ft/Fo</t>
  </si>
  <si>
    <t xml:space="preserve">   ประเภทงาน  งานถนนคสล. K3.4</t>
  </si>
  <si>
    <t>งานถนนคสล.</t>
  </si>
  <si>
    <t>K  = 0.30 +0.10 It/Io +0.35 Ct/Co + 0.10 Mt/Mo + 0.15 St/So</t>
  </si>
  <si>
    <t>องค์การอุตสาหกรรมป่าไม้</t>
  </si>
  <si>
    <t xml:space="preserve">   ประเภทงาน  งานคูและบ่อพัก คสล. K3.5</t>
  </si>
  <si>
    <t>งานคูและบ่อพัก คสล.</t>
  </si>
  <si>
    <t>K  = 0.35 +0.20 It/Io +0.15 Ct/Co + 0.15 Mt/Mo + 0.15 St/So</t>
  </si>
  <si>
    <t>K  =  0.35 +0.20 It/Io +0.15 Ct/Co + 0.15 Mt/Mo + 0.15 St/So</t>
  </si>
  <si>
    <t xml:space="preserve">  +0.15 x </t>
  </si>
  <si>
    <t xml:space="preserve"> +0.15 x</t>
  </si>
  <si>
    <t xml:space="preserve">   = 0.35  + </t>
  </si>
  <si>
    <t xml:space="preserve">   ประเภทงาน  งานสะพาน เขื่อน ท่าเรือ K3.6</t>
  </si>
  <si>
    <t>งานสะพาน เขื่อน ท่าเรือ</t>
  </si>
  <si>
    <t>K  = 0.30 +0.10 It/Io +0.15 Ct/Co + 0.20 Mt/Mo + 0.25 St/So</t>
  </si>
  <si>
    <t xml:space="preserve"> +0.25 x</t>
  </si>
  <si>
    <t xml:space="preserve">   ประเภทงาน  งานโครงสร้างเหล็ก K3.7</t>
  </si>
  <si>
    <t>งานโครงสร้างเหล็ก</t>
  </si>
  <si>
    <t>K  = 0.25 +0.10 It/Io +0.05 Ct/Co + 0.20 Mt/Mo + 0.40 St/So</t>
  </si>
  <si>
    <t xml:space="preserve">  +0.05 x </t>
  </si>
  <si>
    <t xml:space="preserve">   ประเภทงาน  งานอาคารชลประทาน ไม่รวมงานเหล็ก K4.1</t>
  </si>
  <si>
    <t>งานอาคารชลประทาน ไม่รวมงานเหล็ก</t>
  </si>
  <si>
    <t>K  = 0.40 +0.20 It/Io +0.10 Ct/Co + 0.10 Mt/Mo + 0.20 St/So</t>
  </si>
  <si>
    <t>K = 0.40 +0.20 It/Io +0.10 Ct/Co + 0.10 Mt/Mo + 0.20 St/So</t>
  </si>
  <si>
    <t xml:space="preserve">   = 0.40  + </t>
  </si>
  <si>
    <t xml:space="preserve">   ประเภทงาน  งานอาคารชลประทาน รวมงานเหล็ก K4.2</t>
  </si>
  <si>
    <t>งานอาคารชลประทาน รวมงานเหล็ก</t>
  </si>
  <si>
    <t>K  = 0.35 +0.20 It/Io +0.10 Ct/Co + 0.10 Mt/Mo + 0.25 St/So</t>
  </si>
  <si>
    <t>K = 0.35 +0.20 It/Io +0.10 Ct/Co + 0.10 Mt/Mo + 0.25 St/So</t>
  </si>
  <si>
    <t xml:space="preserve">   ประเภทงาน  งานบานเหล็ก K4.3</t>
  </si>
  <si>
    <t>งานบานเหล็ก</t>
  </si>
  <si>
    <t xml:space="preserve">K  = 0.35 +0.20 It/Io +0.45 Gt/Go </t>
  </si>
  <si>
    <t>Go=</t>
  </si>
  <si>
    <t>Gt=</t>
  </si>
  <si>
    <t>Gt/Go=</t>
  </si>
  <si>
    <t xml:space="preserve">K = 0.35 +0.20 It/Io +0.45 Gt/Go </t>
  </si>
  <si>
    <t xml:space="preserve">  +0.45 x </t>
  </si>
  <si>
    <t xml:space="preserve">   ประเภทงาน  งานเหล็กเสริมและสมอรั้ง K4.4</t>
  </si>
  <si>
    <t>งานเหล็กเสริมและสมอรั้ง</t>
  </si>
  <si>
    <t xml:space="preserve">K  = 0.25 +0.15 It/Io +0.60 St/So </t>
  </si>
  <si>
    <t xml:space="preserve">K = 0.25 +0.15 It/Io +0.60 St/So </t>
  </si>
  <si>
    <t xml:space="preserve">  +0.60 x </t>
  </si>
  <si>
    <t xml:space="preserve">   ประเภทงาน  งานคอนกรีตไม่รวมเหล็ก K4.5</t>
  </si>
  <si>
    <t>งานคอนกรีตไม่รวมเหล็ก</t>
  </si>
  <si>
    <t>K  = 0.40 +0.15 It/Io +0.25 Ct/Co + 0.20 Mt/Mo</t>
  </si>
  <si>
    <t>K = 0.40 +0.15 It/Io +0.25 Ct/Co + 0.20 Mt/Mo</t>
  </si>
  <si>
    <t xml:space="preserve">  +0.25 x </t>
  </si>
  <si>
    <t xml:space="preserve">   ประเภทงาน  งานเจาะ K4.6</t>
  </si>
  <si>
    <t>งานเจาะ</t>
  </si>
  <si>
    <t>K  = 0.40 + 0.20 It/Io + 0.10 Mt/Mo + 0.20 Et/Eo + 0.10 Ft/Fo</t>
  </si>
  <si>
    <t>K =  0.40 + 0.20 It/Io + 0.10 Mt/Mo + 0.20 Et/Eo + 0.10 Ft/Fo</t>
  </si>
  <si>
    <t>งานอัดฉีดน้ำปูน</t>
  </si>
  <si>
    <t xml:space="preserve">   ประเภทงาน  งานอัดฉีดน้ำปูน K4.7</t>
  </si>
  <si>
    <t xml:space="preserve">K  = Ct/Co </t>
  </si>
  <si>
    <t xml:space="preserve">K = Ct/Co </t>
  </si>
  <si>
    <t xml:space="preserve">   ประเภทงาน  งานวางท่อ AC, PVC K5.1.1</t>
  </si>
  <si>
    <t>งานวางท่อ AC, PVC</t>
  </si>
  <si>
    <t xml:space="preserve">K  = 0.50 +0.25 It/Io +0.25 Mt/Mo </t>
  </si>
  <si>
    <t xml:space="preserve">K = 0.50 +0.25 It/Io +0.25 Mt/Mo </t>
  </si>
  <si>
    <t xml:space="preserve">  +  0.25 x</t>
  </si>
  <si>
    <t xml:space="preserve">   = 0.50  + </t>
  </si>
  <si>
    <t xml:space="preserve">   ประเภทงาน  งานจัดหาและรับวางท่อ AC K5.1.2</t>
  </si>
  <si>
    <t>งานจัดหาและรับวางท่อ AC</t>
  </si>
  <si>
    <t>ACo=</t>
  </si>
  <si>
    <t>ACt=</t>
  </si>
  <si>
    <t>ACt/ACo=</t>
  </si>
  <si>
    <t>K =0.40 +0.10 It/Io +0.10 Mt/Mo + 0.40 ACt/Aco</t>
  </si>
  <si>
    <t>K  = 0.40 +0.10 It/Io +0.10 Mt/Mo + 0.40 ACt/ACo</t>
  </si>
  <si>
    <t>K  = 0.40 +0.10 It/Io +0.10 Mt/Mo + 0.40 PVCt/PVCo</t>
  </si>
  <si>
    <t>K = 0.40 +0.10 It/Io +0.10 Mt/Mo + 0.40 PVCt/PVCo</t>
  </si>
  <si>
    <t xml:space="preserve">   ประเภทงาน  งานจัดหาและรับวางท่อ PVC K5.1.3</t>
  </si>
  <si>
    <t>งานจัดหาและรับวางท่อ PVC</t>
  </si>
  <si>
    <t>PVCt/PVCo=</t>
  </si>
  <si>
    <t xml:space="preserve">   ประเภทงาน  งานรับวางท่อ GSP HDPE K5.2.1</t>
  </si>
  <si>
    <t>งานรับวางท่อ GSP HDPE</t>
  </si>
  <si>
    <t>K  = 0.40 + 0.10 It/Io + 0.15 Mt/Mo + 0.20 Et/Eo + 0.15 Ft/Fo</t>
  </si>
  <si>
    <t>K =  0.40 + 0.10 It/Io + 0.15 Mt/Mo + 0.20 Et/Eo + 0.15 Ft/Fo</t>
  </si>
  <si>
    <t xml:space="preserve">   ประเภทงาน  งานจัดหาและรับวางท่อ GSP  K5.2.2</t>
  </si>
  <si>
    <t>งานจัดหาและรับวางท่อ GSP</t>
  </si>
  <si>
    <t>K  = 0.40 + 0.10 It/Io + 0.10 Mt/Mo + 0.10 Et/Eo + 0.30 GIPt/GIPo</t>
  </si>
  <si>
    <t>GIPo=</t>
  </si>
  <si>
    <t>GIPt=</t>
  </si>
  <si>
    <t>GIPt/GIPo=</t>
  </si>
  <si>
    <t>K = 0.40 + 0.10 It/Io + 0.10 Mt/Mo + 0.10 Et/Eo + 0.30 GIPt/GIPo</t>
  </si>
  <si>
    <t xml:space="preserve"> +0.30 x</t>
  </si>
  <si>
    <t xml:space="preserve">   ประเภทงาน  งานจัดหารับวางท่อ HDPE K5.2.3</t>
  </si>
  <si>
    <t>งานจัดหารับวางท่อ HDPE</t>
  </si>
  <si>
    <t>K  = 0.50 +0.10 It/Io +0.10 Mt/Mo + 0.30 PEt/PEo</t>
  </si>
  <si>
    <t>PEo=</t>
  </si>
  <si>
    <t>PEt=</t>
  </si>
  <si>
    <t>PEt/PEo=</t>
  </si>
  <si>
    <t>K = 0.50 +0.10 It/Io +0.10 Mt/Mo + 0.30 PEt/Peo</t>
  </si>
  <si>
    <t xml:space="preserve">   ประเภทงาน  งานปรับปรุงอุโมงค์ส่งน้ำ K5.3</t>
  </si>
  <si>
    <t>งานปรับปรุงอุโมงค์ส่งน้ำ</t>
  </si>
  <si>
    <t>K  = 0.40 +0.10 It/Io +0.15 Et/Eo + 0.35 GIPt/GIPo</t>
  </si>
  <si>
    <t>K = 0.40 +0.10 It/Io +0.15 Et/Eo + 0.35 GIPt/GIPo</t>
  </si>
  <si>
    <t xml:space="preserve"> +0.35 x</t>
  </si>
  <si>
    <t xml:space="preserve">   ประเภทงาน  งานวางท่อ PVC หุ้มคอนกรีต  K5.4</t>
  </si>
  <si>
    <t>งานวางท่อ PVC หุ้มคอนกรีต</t>
  </si>
  <si>
    <t>K  = 0.30 + 0.10 It/Io + 0.20 Ct/Co + 0.05 Mt/Mo + 0.30 PVCt/PVCo + 0.05 St/So</t>
  </si>
  <si>
    <t>PVCo=</t>
  </si>
  <si>
    <t>PVCt=</t>
  </si>
  <si>
    <t>St/So</t>
  </si>
  <si>
    <t>K = 0.30 + 0.10 It/Io + 0.20 Ct/Co + 0.05 Mt/Mo + 0.30 PVCt/PVCo + 0.05 St/So</t>
  </si>
  <si>
    <t xml:space="preserve"> +0.05 x</t>
  </si>
  <si>
    <t xml:space="preserve">   ประเภทงาน  งานวางท่อ PVC กลบทราย K5.5</t>
  </si>
  <si>
    <t>งานวางท่อ PVC กลบทราย</t>
  </si>
  <si>
    <t>K  = 0.25 +0.05 It/Io +0.05 Mt/Mo + 0.65 PVCt/PVCo</t>
  </si>
  <si>
    <t>K = 0.25 +0.05 It/Io +0.05 Mt/Mo + 0.65 PVCt/PVCo</t>
  </si>
  <si>
    <t xml:space="preserve">  +  0.05 x</t>
  </si>
  <si>
    <t xml:space="preserve"> +0.65 x</t>
  </si>
  <si>
    <t xml:space="preserve">   ประเภทงาน  งานวางท่อ GIP K5.6</t>
  </si>
  <si>
    <t>งานวางท่อ GIP</t>
  </si>
  <si>
    <t xml:space="preserve">K  = 0.25 + 0.25 It/Io +0.50 GIPt/GIPo </t>
  </si>
  <si>
    <t xml:space="preserve">K = 0.25 + 0.25 It/Io +0.50 GIPt/GIPo </t>
  </si>
  <si>
    <t xml:space="preserve">  +0.50 x </t>
  </si>
  <si>
    <t xml:space="preserve">   ประเภทงาน  งานโครงเหล็กเสาส่ง K5.7.1</t>
  </si>
  <si>
    <t>งานโครงเหล็กเสาส่ง</t>
  </si>
  <si>
    <t xml:space="preserve">K  = 0.60 + 0.25 It/Io +0.15 Ft/Fo </t>
  </si>
  <si>
    <t xml:space="preserve">K =  0.60 + 0.25 It/Io +0.15 Ft/Fo </t>
  </si>
  <si>
    <t xml:space="preserve">   = 0.60  + </t>
  </si>
  <si>
    <t xml:space="preserve">   ประเภทงาน  งานฐานรากเสาส่ง  K5.7.2</t>
  </si>
  <si>
    <t>งานฐานรากเสาส่ง</t>
  </si>
  <si>
    <t>K  = 0.35 + 0.20 It/Io + 0.20 Ct/Co + 0.15 Ft/Fo + 0.10 St/So</t>
  </si>
  <si>
    <t>K = 0.35 + 0.20 It/Io + 0.20 Ct/Co + 0.15 Ft/Fo + 0.10 St/So</t>
  </si>
  <si>
    <t xml:space="preserve">   ประเภทงาน  งานฐานรากอุปกรณ์สถานีย่อย K5.7.3</t>
  </si>
  <si>
    <t>งานฐานรากอุปกรณ์สถานีย่อย</t>
  </si>
  <si>
    <t>K  = 0.50 +0.20 It/Io +0.15 Ct/Co + 0.15 St/So</t>
  </si>
  <si>
    <t>K = 0.50 +0.20 It/Io +0.15 Ct/Co + 0.15 St/So</t>
  </si>
  <si>
    <t xml:space="preserve">   ประเภทงาน  เสาเข็มอัดแรง K5.8.1</t>
  </si>
  <si>
    <t>งานเสาเข็มอัดแรง</t>
  </si>
  <si>
    <t>K  = 0.35 +0.15 It/Io +0.20 Ct/Co + 0.30 St/So</t>
  </si>
  <si>
    <t>K = 0.35 +0.15 It/Io +0.20 Ct/Co + 0.30 St/So</t>
  </si>
  <si>
    <t xml:space="preserve">   ประเภทงาน  เสาเข็ม CAST in PLACE K5.8.2</t>
  </si>
  <si>
    <t>เสาเข็ม CAST in PLACE</t>
  </si>
  <si>
    <t>K  = 0.30 +0.10 It/Io +0.25 Ct/Co + 0.35 St/So</t>
  </si>
  <si>
    <t>K = 0.30 +0.10 It/Io +0.25 Ct/Co + 0.35 St/So</t>
  </si>
  <si>
    <t xml:space="preserve">   ประเภทงาน  งานสายส่งแรงสูง เฉพาะค่าแรง K5.9.1</t>
  </si>
  <si>
    <t>งานสายส่งแรงสูง เฉพาะค่าแรง</t>
  </si>
  <si>
    <t>K  = 0.80 +0.05 It/Io +0.10 Mt/Mo + 0.05 Ft/Fo</t>
  </si>
  <si>
    <t>K = 0.80 +0.05 It/Io +0.10 Mt/Mo + 0.05 Ft/Fo</t>
  </si>
  <si>
    <t xml:space="preserve">   = 0.80  + </t>
  </si>
  <si>
    <t xml:space="preserve">   ประเภทงาน  งานสายส่งแรงสูง รวมจัดหาและติดตั้ง  K5.9.2</t>
  </si>
  <si>
    <t>งานสายส่งแรงสูง รวมจัดหาและติดตั้ง</t>
  </si>
  <si>
    <t>K  = 0.45 + 0.05 It/Io + 0.05 Ft/Fo + 0.20 Mt/Mo + 0.25 Wt/Wo</t>
  </si>
  <si>
    <t>Wo=</t>
  </si>
  <si>
    <t>Wt=</t>
  </si>
  <si>
    <t>Wt/Wo=</t>
  </si>
  <si>
    <t>K = 0.45 + 0.05 It/Io + 0.05 Ft/Fo + 0.20 Mt/Mo + 0.25 Wt/Wo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</si>
</sst>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_-;\-* #,##0.00_-;_-* &quot;-&quot;??_-;_-@_-"/>
    <numFmt numFmtId="165" formatCode="d\ ดดดด\ bbbb"/>
    <numFmt numFmtId="166" formatCode="0.0"/>
    <numFmt numFmtId="167" formatCode="0.00000"/>
    <numFmt numFmtId="168" formatCode="0.000"/>
    <numFmt numFmtId="169" formatCode="0.0000"/>
    <numFmt numFmtId="170" formatCode="_-* #,##0.000_-;\-* #,##0.000_-;_-* &quot;-&quot;????_-;_-@_-"/>
    <numFmt numFmtId="171" formatCode="[$-F800]dddd\,\ mmmm\ dd\,\ yyyy"/>
  </numFmts>
  <fonts count="17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6"/>
      <name val="Angsana New"/>
      <family val="1"/>
      <charset val="222"/>
    </font>
    <font>
      <b/>
      <sz val="16"/>
      <name val="Angsana New"/>
      <family val="1"/>
    </font>
    <font>
      <sz val="16"/>
      <name val="Angsana New"/>
      <family val="1"/>
      <charset val="222"/>
    </font>
    <font>
      <sz val="16"/>
      <color indexed="10"/>
      <name val="Angsana New"/>
      <family val="1"/>
      <charset val="222"/>
    </font>
    <font>
      <b/>
      <u/>
      <sz val="16"/>
      <name val="Angsana New"/>
      <family val="1"/>
    </font>
    <font>
      <u/>
      <sz val="16"/>
      <name val="Angsana New"/>
      <family val="1"/>
      <charset val="222"/>
    </font>
    <font>
      <sz val="16"/>
      <color indexed="14"/>
      <name val="Angsana New"/>
      <family val="1"/>
      <charset val="222"/>
    </font>
    <font>
      <sz val="16"/>
      <name val="AngsanaUPC"/>
      <family val="1"/>
    </font>
    <font>
      <u/>
      <sz val="16"/>
      <color indexed="14"/>
      <name val="Angsana New"/>
      <family val="1"/>
      <charset val="222"/>
    </font>
    <font>
      <b/>
      <sz val="16"/>
      <color indexed="10"/>
      <name val="Angsana New"/>
      <family val="1"/>
      <charset val="222"/>
    </font>
    <font>
      <sz val="16"/>
      <color indexed="12"/>
      <name val="Angsana New"/>
      <family val="1"/>
      <charset val="222"/>
    </font>
    <font>
      <sz val="14"/>
      <name val="Angsana New"/>
      <family val="1"/>
      <charset val="222"/>
    </font>
    <font>
      <b/>
      <u/>
      <sz val="16"/>
      <color rgb="FFFF0000"/>
      <name val="Angsana New"/>
      <family val="1"/>
    </font>
    <font>
      <sz val="16"/>
      <color theme="1"/>
      <name val="Angsana New"/>
      <family val="1"/>
      <charset val="222"/>
    </font>
    <font>
      <sz val="16"/>
      <color rgb="FFFF0000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3">
    <xf numFmtId="0" fontId="0" fillId="0" borderId="0" xfId="0"/>
    <xf numFmtId="0" fontId="3" fillId="0" borderId="0" xfId="0" applyFont="1" applyFill="1" applyAlignment="1">
      <alignment horizontal="left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4" fillId="0" borderId="0" xfId="0" applyFont="1" applyFill="1"/>
    <xf numFmtId="0" fontId="3" fillId="0" borderId="5" xfId="0" applyFont="1" applyFill="1" applyBorder="1" applyAlignment="1">
      <alignment horizontal="left"/>
    </xf>
    <xf numFmtId="0" fontId="4" fillId="0" borderId="5" xfId="0" applyFont="1" applyFill="1" applyBorder="1" applyProtection="1">
      <protection locked="0"/>
    </xf>
    <xf numFmtId="0" fontId="4" fillId="0" borderId="5" xfId="0" applyFont="1" applyFill="1" applyBorder="1"/>
    <xf numFmtId="0" fontId="6" fillId="0" borderId="0" xfId="0" applyFont="1" applyFill="1" applyAlignment="1">
      <alignment horizontal="left"/>
    </xf>
    <xf numFmtId="0" fontId="5" fillId="0" borderId="0" xfId="0" applyNumberFormat="1" applyFont="1" applyFill="1" applyAlignment="1" applyProtection="1">
      <alignment horizontal="left"/>
      <protection locked="0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left"/>
    </xf>
    <xf numFmtId="0" fontId="4" fillId="0" borderId="0" xfId="0" applyFont="1" applyProtection="1">
      <protection locked="0"/>
    </xf>
    <xf numFmtId="0" fontId="5" fillId="0" borderId="0" xfId="0" applyFont="1" applyBorder="1" applyAlignment="1" applyProtection="1">
      <alignment horizontal="left"/>
      <protection locked="0"/>
    </xf>
    <xf numFmtId="0" fontId="4" fillId="0" borderId="0" xfId="0" quotePrefix="1" applyFont="1" applyBorder="1" applyAlignment="1" applyProtection="1">
      <alignment horizontal="left"/>
      <protection locked="0"/>
    </xf>
    <xf numFmtId="0" fontId="7" fillId="0" borderId="0" xfId="0" applyFont="1" applyAlignment="1">
      <alignment horizontal="left"/>
    </xf>
    <xf numFmtId="0" fontId="4" fillId="0" borderId="0" xfId="0" applyFont="1" applyBorder="1" applyProtection="1">
      <protection locked="0"/>
    </xf>
    <xf numFmtId="0" fontId="4" fillId="0" borderId="0" xfId="0" applyFont="1" applyAlignment="1">
      <alignment horizontal="right"/>
    </xf>
    <xf numFmtId="0" fontId="4" fillId="2" borderId="0" xfId="0" applyFont="1" applyFill="1" applyProtection="1">
      <protection locked="0"/>
    </xf>
    <xf numFmtId="0" fontId="4" fillId="2" borderId="0" xfId="0" applyFont="1" applyFill="1"/>
    <xf numFmtId="0" fontId="4" fillId="2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0" xfId="0" applyFont="1" applyBorder="1"/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Border="1" applyAlignment="1">
      <alignment horizontal="right"/>
    </xf>
    <xf numFmtId="0" fontId="5" fillId="0" borderId="10" xfId="0" applyFont="1" applyFill="1" applyBorder="1" applyAlignment="1" applyProtection="1">
      <alignment horizontal="center"/>
      <protection locked="0"/>
    </xf>
    <xf numFmtId="166" fontId="5" fillId="0" borderId="0" xfId="0" applyNumberFormat="1" applyFont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protection locked="0"/>
    </xf>
    <xf numFmtId="0" fontId="4" fillId="0" borderId="1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4" fillId="0" borderId="0" xfId="0" quotePrefix="1" applyFont="1" applyBorder="1" applyAlignment="1">
      <alignment horizontal="right"/>
    </xf>
    <xf numFmtId="0" fontId="4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167" fontId="4" fillId="0" borderId="0" xfId="0" applyNumberFormat="1" applyFont="1"/>
    <xf numFmtId="168" fontId="8" fillId="0" borderId="9" xfId="0" applyNumberFormat="1" applyFont="1" applyBorder="1" applyAlignment="1" applyProtection="1">
      <alignment horizontal="center"/>
      <protection locked="0"/>
    </xf>
    <xf numFmtId="0" fontId="8" fillId="0" borderId="11" xfId="0" applyFont="1" applyBorder="1" applyAlignment="1" applyProtection="1">
      <alignment horizontal="center"/>
      <protection locked="0"/>
    </xf>
    <xf numFmtId="168" fontId="8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 applyProtection="1">
      <alignment horizontal="center"/>
      <protection locked="0"/>
    </xf>
    <xf numFmtId="0" fontId="7" fillId="0" borderId="0" xfId="0" applyFont="1"/>
    <xf numFmtId="168" fontId="4" fillId="0" borderId="0" xfId="0" quotePrefix="1" applyNumberFormat="1" applyFont="1" applyAlignment="1">
      <alignment horizontal="left"/>
    </xf>
    <xf numFmtId="168" fontId="8" fillId="0" borderId="0" xfId="0" applyNumberFormat="1" applyFont="1" applyAlignment="1" applyProtection="1">
      <alignment horizontal="left"/>
      <protection locked="0"/>
    </xf>
    <xf numFmtId="168" fontId="4" fillId="0" borderId="0" xfId="0" applyNumberFormat="1" applyFont="1"/>
    <xf numFmtId="168" fontId="8" fillId="0" borderId="0" xfId="0" applyNumberFormat="1" applyFont="1" applyAlignment="1">
      <alignment horizontal="left"/>
    </xf>
    <xf numFmtId="2" fontId="4" fillId="0" borderId="0" xfId="0" applyNumberFormat="1" applyFont="1" applyAlignment="1" applyProtection="1">
      <alignment horizontal="left"/>
      <protection locked="0"/>
    </xf>
    <xf numFmtId="169" fontId="5" fillId="0" borderId="0" xfId="0" applyNumberFormat="1" applyFont="1" applyAlignment="1">
      <alignment horizontal="left"/>
    </xf>
    <xf numFmtId="0" fontId="5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left"/>
      <protection locked="0"/>
    </xf>
    <xf numFmtId="0" fontId="4" fillId="0" borderId="0" xfId="0" quotePrefix="1" applyFont="1" applyAlignment="1">
      <alignment horizontal="left"/>
    </xf>
    <xf numFmtId="0" fontId="9" fillId="0" borderId="0" xfId="0" applyFont="1" applyAlignment="1"/>
    <xf numFmtId="0" fontId="5" fillId="0" borderId="0" xfId="0" applyFont="1" applyAlignment="1">
      <alignment horizontal="right"/>
    </xf>
    <xf numFmtId="168" fontId="4" fillId="0" borderId="0" xfId="0" applyNumberFormat="1" applyFont="1" applyAlignment="1">
      <alignment horizontal="center"/>
    </xf>
    <xf numFmtId="168" fontId="4" fillId="0" borderId="0" xfId="0" quotePrefix="1" applyNumberFormat="1" applyFont="1" applyBorder="1" applyAlignment="1" applyProtection="1">
      <alignment horizontal="left"/>
      <protection locked="0"/>
    </xf>
    <xf numFmtId="168" fontId="4" fillId="0" borderId="0" xfId="0" applyNumberFormat="1" applyFont="1" applyAlignment="1">
      <alignment horizontal="left"/>
    </xf>
    <xf numFmtId="168" fontId="4" fillId="0" borderId="0" xfId="0" applyNumberFormat="1" applyFont="1" applyProtection="1">
      <protection locked="0"/>
    </xf>
    <xf numFmtId="168" fontId="4" fillId="0" borderId="0" xfId="0" applyNumberFormat="1" applyFont="1" applyBorder="1" applyAlignment="1" applyProtection="1">
      <alignment horizontal="left"/>
      <protection locked="0"/>
    </xf>
    <xf numFmtId="168" fontId="8" fillId="0" borderId="0" xfId="0" applyNumberFormat="1" applyFont="1" applyAlignment="1">
      <alignment horizontal="center"/>
    </xf>
    <xf numFmtId="10" fontId="4" fillId="0" borderId="0" xfId="2" applyNumberFormat="1" applyFont="1" applyAlignment="1">
      <alignment horizontal="right"/>
    </xf>
    <xf numFmtId="10" fontId="4" fillId="0" borderId="0" xfId="2" applyNumberFormat="1" applyFont="1"/>
    <xf numFmtId="168" fontId="4" fillId="0" borderId="7" xfId="0" applyNumberFormat="1" applyFont="1" applyBorder="1" applyAlignment="1">
      <alignment horizontal="right"/>
    </xf>
    <xf numFmtId="168" fontId="4" fillId="0" borderId="12" xfId="0" applyNumberFormat="1" applyFont="1" applyBorder="1" applyAlignment="1">
      <alignment horizontal="left"/>
    </xf>
    <xf numFmtId="168" fontId="5" fillId="0" borderId="8" xfId="0" applyNumberFormat="1" applyFont="1" applyBorder="1" applyAlignment="1">
      <alignment horizontal="center"/>
    </xf>
    <xf numFmtId="168" fontId="5" fillId="0" borderId="0" xfId="0" applyNumberFormat="1" applyFont="1" applyAlignment="1">
      <alignment horizontal="center"/>
    </xf>
    <xf numFmtId="170" fontId="8" fillId="0" borderId="0" xfId="0" applyNumberFormat="1" applyFont="1" applyAlignment="1">
      <alignment horizontal="center"/>
    </xf>
    <xf numFmtId="168" fontId="8" fillId="0" borderId="0" xfId="0" applyNumberFormat="1" applyFont="1" applyProtection="1">
      <protection locked="0"/>
    </xf>
    <xf numFmtId="0" fontId="13" fillId="0" borderId="0" xfId="0" applyFont="1"/>
    <xf numFmtId="0" fontId="4" fillId="0" borderId="0" xfId="0" applyFont="1" applyFill="1" applyAlignment="1">
      <alignment horizont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4" fillId="0" borderId="0" xfId="0" applyFont="1" applyAlignment="1"/>
    <xf numFmtId="0" fontId="0" fillId="0" borderId="0" xfId="0" applyAlignment="1">
      <alignment horizontal="left"/>
    </xf>
    <xf numFmtId="164" fontId="4" fillId="0" borderId="0" xfId="1" quotePrefix="1" applyFont="1" applyBorder="1" applyAlignment="1" applyProtection="1">
      <alignment horizontal="left"/>
      <protection locked="0"/>
    </xf>
    <xf numFmtId="164" fontId="4" fillId="0" borderId="0" xfId="0" quotePrefix="1" applyNumberFormat="1" applyFont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164" fontId="5" fillId="0" borderId="0" xfId="1" applyFont="1" applyAlignment="1">
      <alignment horizontal="center"/>
    </xf>
    <xf numFmtId="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168" fontId="8" fillId="0" borderId="0" xfId="0" applyNumberFormat="1" applyFont="1" applyBorder="1" applyAlignment="1" applyProtection="1">
      <alignment horizontal="center"/>
      <protection locked="0"/>
    </xf>
    <xf numFmtId="168" fontId="8" fillId="0" borderId="0" xfId="0" applyNumberFormat="1" applyFont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4" fillId="0" borderId="0" xfId="0" applyFont="1" applyFill="1" applyAlignment="1" applyProtection="1">
      <alignment horizontal="center"/>
      <protection locked="0"/>
    </xf>
    <xf numFmtId="0" fontId="7" fillId="0" borderId="0" xfId="0" quotePrefix="1" applyFont="1" applyFill="1" applyAlignment="1">
      <alignment horizontal="left"/>
    </xf>
    <xf numFmtId="0" fontId="4" fillId="0" borderId="0" xfId="0" applyFont="1" applyFill="1" applyBorder="1"/>
    <xf numFmtId="0" fontId="0" fillId="0" borderId="0" xfId="0" applyFill="1"/>
    <xf numFmtId="0" fontId="4" fillId="0" borderId="0" xfId="0" applyFont="1" applyFill="1" applyAlignment="1" applyProtection="1">
      <alignment horizontal="left"/>
      <protection locked="0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171" fontId="4" fillId="0" borderId="0" xfId="0" applyNumberFormat="1" applyFont="1" applyAlignment="1">
      <alignment horizontal="center"/>
    </xf>
    <xf numFmtId="171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168" fontId="8" fillId="0" borderId="0" xfId="0" applyNumberFormat="1" applyFont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4" fillId="0" borderId="0" xfId="0" applyFont="1" applyFill="1" applyBorder="1" applyAlignment="1" applyProtection="1">
      <alignment horizontal="center"/>
      <protection locked="0"/>
    </xf>
    <xf numFmtId="164" fontId="5" fillId="0" borderId="0" xfId="1" applyFont="1" applyAlignment="1">
      <alignment horizontal="center"/>
    </xf>
    <xf numFmtId="169" fontId="8" fillId="0" borderId="0" xfId="0" applyNumberFormat="1" applyFont="1" applyBorder="1" applyAlignment="1" applyProtection="1">
      <alignment horizontal="left"/>
      <protection locked="0"/>
    </xf>
    <xf numFmtId="169" fontId="8" fillId="0" borderId="0" xfId="0" applyNumberFormat="1" applyFont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Alignment="1"/>
    <xf numFmtId="0" fontId="14" fillId="0" borderId="0" xfId="0" applyFont="1"/>
    <xf numFmtId="165" fontId="5" fillId="0" borderId="0" xfId="0" applyNumberFormat="1" applyFont="1" applyFill="1" applyBorder="1" applyAlignment="1" applyProtection="1">
      <protection locked="0"/>
    </xf>
    <xf numFmtId="165" fontId="5" fillId="0" borderId="0" xfId="0" applyNumberFormat="1" applyFont="1" applyAlignment="1"/>
    <xf numFmtId="168" fontId="5" fillId="0" borderId="9" xfId="0" applyNumberFormat="1" applyFont="1" applyBorder="1" applyAlignment="1">
      <alignment horizontal="center"/>
    </xf>
    <xf numFmtId="168" fontId="5" fillId="0" borderId="9" xfId="0" applyNumberFormat="1" applyFont="1" applyFill="1" applyBorder="1" applyAlignment="1">
      <alignment horizontal="center"/>
    </xf>
    <xf numFmtId="168" fontId="5" fillId="0" borderId="7" xfId="0" applyNumberFormat="1" applyFont="1" applyFill="1" applyBorder="1" applyAlignment="1" applyProtection="1">
      <alignment horizontal="center"/>
      <protection locked="0"/>
    </xf>
    <xf numFmtId="168" fontId="5" fillId="0" borderId="7" xfId="0" applyNumberFormat="1" applyFont="1" applyBorder="1" applyAlignment="1">
      <alignment horizontal="center"/>
    </xf>
    <xf numFmtId="168" fontId="4" fillId="0" borderId="0" xfId="0" applyNumberFormat="1" applyFont="1" applyBorder="1"/>
    <xf numFmtId="0" fontId="4" fillId="0" borderId="0" xfId="0" applyFont="1" applyAlignment="1">
      <alignment horizontal="center" vertical="center"/>
    </xf>
    <xf numFmtId="168" fontId="5" fillId="0" borderId="0" xfId="0" applyNumberFormat="1" applyFont="1" applyFill="1" applyBorder="1" applyAlignment="1" applyProtection="1">
      <alignment horizontal="center"/>
      <protection locked="0"/>
    </xf>
    <xf numFmtId="168" fontId="5" fillId="0" borderId="0" xfId="0" applyNumberFormat="1" applyFont="1" applyBorder="1" applyAlignment="1">
      <alignment horizontal="center"/>
    </xf>
    <xf numFmtId="0" fontId="8" fillId="0" borderId="10" xfId="0" applyFont="1" applyBorder="1" applyAlignment="1" applyProtection="1">
      <alignment horizontal="center"/>
      <protection locked="0"/>
    </xf>
    <xf numFmtId="2" fontId="4" fillId="0" borderId="0" xfId="0" applyNumberFormat="1" applyFont="1" applyAlignment="1">
      <alignment horizontal="right"/>
    </xf>
    <xf numFmtId="0" fontId="5" fillId="0" borderId="5" xfId="0" applyFont="1" applyFill="1" applyBorder="1" applyAlignment="1" applyProtection="1">
      <protection locked="0"/>
    </xf>
    <xf numFmtId="164" fontId="4" fillId="0" borderId="0" xfId="1" applyFont="1" applyAlignment="1">
      <alignment horizontal="right"/>
    </xf>
    <xf numFmtId="168" fontId="5" fillId="0" borderId="0" xfId="0" applyNumberFormat="1" applyFont="1" applyFill="1" applyBorder="1" applyAlignment="1">
      <alignment horizontal="center"/>
    </xf>
    <xf numFmtId="165" fontId="5" fillId="0" borderId="0" xfId="0" applyNumberFormat="1" applyFont="1" applyBorder="1" applyAlignment="1"/>
    <xf numFmtId="0" fontId="8" fillId="0" borderId="0" xfId="0" applyFont="1" applyBorder="1" applyAlignment="1" applyProtection="1">
      <alignment horizontal="center"/>
      <protection locked="0"/>
    </xf>
    <xf numFmtId="168" fontId="16" fillId="0" borderId="9" xfId="0" applyNumberFormat="1" applyFont="1" applyFill="1" applyBorder="1" applyAlignment="1">
      <alignment horizontal="center"/>
    </xf>
    <xf numFmtId="0" fontId="4" fillId="0" borderId="10" xfId="0" applyFont="1" applyBorder="1" applyAlignment="1">
      <alignment horizontal="right"/>
    </xf>
    <xf numFmtId="0" fontId="15" fillId="0" borderId="10" xfId="0" applyFont="1" applyFill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0" fontId="12" fillId="3" borderId="0" xfId="0" applyFont="1" applyFill="1" applyAlignment="1">
      <alignment horizontal="center"/>
    </xf>
    <xf numFmtId="171" fontId="4" fillId="0" borderId="0" xfId="0" applyNumberFormat="1" applyFont="1" applyAlignment="1">
      <alignment horizontal="center"/>
    </xf>
    <xf numFmtId="164" fontId="8" fillId="0" borderId="0" xfId="1" applyFont="1" applyBorder="1" applyAlignment="1">
      <alignment horizontal="center"/>
    </xf>
    <xf numFmtId="2" fontId="8" fillId="0" borderId="0" xfId="0" applyNumberFormat="1" applyFont="1" applyAlignment="1">
      <alignment horizontal="center"/>
    </xf>
    <xf numFmtId="0" fontId="12" fillId="3" borderId="0" xfId="0" applyFont="1" applyFill="1" applyBorder="1" applyAlignment="1" applyProtection="1">
      <alignment horizontal="center"/>
      <protection locked="0"/>
    </xf>
    <xf numFmtId="2" fontId="10" fillId="0" borderId="0" xfId="0" applyNumberFormat="1" applyFont="1" applyAlignment="1" applyProtection="1">
      <alignment horizontal="center"/>
      <protection locked="0"/>
    </xf>
    <xf numFmtId="4" fontId="4" fillId="0" borderId="0" xfId="0" applyNumberFormat="1" applyFont="1" applyAlignment="1">
      <alignment horizontal="center"/>
    </xf>
    <xf numFmtId="164" fontId="8" fillId="0" borderId="0" xfId="1" applyFont="1" applyAlignment="1">
      <alignment horizontal="center"/>
    </xf>
    <xf numFmtId="0" fontId="4" fillId="0" borderId="0" xfId="0" applyFont="1" applyAlignment="1">
      <alignment horizontal="left"/>
    </xf>
    <xf numFmtId="169" fontId="8" fillId="0" borderId="0" xfId="0" applyNumberFormat="1" applyFont="1" applyBorder="1" applyAlignment="1" applyProtection="1">
      <alignment horizontal="center"/>
      <protection locked="0"/>
    </xf>
    <xf numFmtId="168" fontId="8" fillId="0" borderId="0" xfId="0" applyNumberFormat="1" applyFont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168" fontId="8" fillId="0" borderId="7" xfId="0" applyNumberFormat="1" applyFont="1" applyBorder="1" applyAlignment="1" applyProtection="1">
      <alignment horizontal="center"/>
      <protection locked="0"/>
    </xf>
    <xf numFmtId="168" fontId="8" fillId="0" borderId="8" xfId="0" applyNumberFormat="1" applyFont="1" applyBorder="1" applyAlignment="1" applyProtection="1">
      <alignment horizontal="center"/>
      <protection locked="0"/>
    </xf>
    <xf numFmtId="1" fontId="10" fillId="0" borderId="1" xfId="0" applyNumberFormat="1" applyFont="1" applyBorder="1" applyAlignment="1">
      <alignment horizontal="center"/>
    </xf>
    <xf numFmtId="1" fontId="10" fillId="0" borderId="3" xfId="0" applyNumberFormat="1" applyFont="1" applyBorder="1" applyAlignment="1">
      <alignment horizontal="center"/>
    </xf>
    <xf numFmtId="2" fontId="10" fillId="0" borderId="1" xfId="0" applyNumberFormat="1" applyFont="1" applyBorder="1" applyAlignment="1">
      <alignment horizontal="center"/>
    </xf>
    <xf numFmtId="2" fontId="10" fillId="0" borderId="3" xfId="0" applyNumberFormat="1" applyFont="1" applyBorder="1" applyAlignment="1">
      <alignment horizontal="center"/>
    </xf>
    <xf numFmtId="0" fontId="11" fillId="0" borderId="1" xfId="2" applyNumberFormat="1" applyFont="1" applyBorder="1" applyAlignment="1">
      <alignment horizontal="center" vertical="center"/>
    </xf>
    <xf numFmtId="0" fontId="11" fillId="0" borderId="3" xfId="2" applyNumberFormat="1" applyFont="1" applyBorder="1" applyAlignment="1">
      <alignment horizontal="center" vertical="center"/>
    </xf>
    <xf numFmtId="0" fontId="11" fillId="0" borderId="4" xfId="2" applyNumberFormat="1" applyFont="1" applyBorder="1" applyAlignment="1">
      <alignment horizontal="center" vertical="center"/>
    </xf>
    <xf numFmtId="0" fontId="11" fillId="0" borderId="6" xfId="2" applyNumberFormat="1" applyFont="1" applyBorder="1" applyAlignment="1">
      <alignment horizontal="center" vertical="center"/>
    </xf>
    <xf numFmtId="1" fontId="10" fillId="0" borderId="4" xfId="0" applyNumberFormat="1" applyFont="1" applyBorder="1" applyAlignment="1">
      <alignment horizontal="center"/>
    </xf>
    <xf numFmtId="1" fontId="10" fillId="0" borderId="6" xfId="0" applyNumberFormat="1" applyFont="1" applyBorder="1" applyAlignment="1">
      <alignment horizontal="center"/>
    </xf>
    <xf numFmtId="2" fontId="10" fillId="0" borderId="4" xfId="0" applyNumberFormat="1" applyFont="1" applyBorder="1" applyAlignment="1">
      <alignment horizontal="center"/>
    </xf>
    <xf numFmtId="2" fontId="10" fillId="0" borderId="6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5" fillId="0" borderId="2" xfId="0" applyFont="1" applyFill="1" applyBorder="1" applyAlignment="1">
      <alignment horizontal="left"/>
    </xf>
    <xf numFmtId="0" fontId="4" fillId="0" borderId="0" xfId="0" applyFont="1" applyFill="1" applyBorder="1" applyAlignment="1" applyProtection="1">
      <alignment horizontal="center"/>
      <protection locked="0"/>
    </xf>
    <xf numFmtId="165" fontId="5" fillId="0" borderId="0" xfId="0" applyNumberFormat="1" applyFont="1" applyFill="1" applyBorder="1" applyAlignment="1" applyProtection="1">
      <alignment horizontal="center"/>
      <protection locked="0"/>
    </xf>
    <xf numFmtId="4" fontId="5" fillId="0" borderId="5" xfId="1" applyNumberFormat="1" applyFont="1" applyFill="1" applyBorder="1" applyAlignment="1" applyProtection="1">
      <alignment horizontal="center"/>
      <protection locked="0"/>
    </xf>
    <xf numFmtId="0" fontId="3" fillId="0" borderId="2" xfId="0" applyFont="1" applyFill="1" applyBorder="1" applyAlignment="1">
      <alignment horizontal="center"/>
    </xf>
    <xf numFmtId="165" fontId="5" fillId="0" borderId="7" xfId="0" applyNumberFormat="1" applyFont="1" applyFill="1" applyBorder="1" applyAlignment="1">
      <alignment horizontal="center"/>
    </xf>
    <xf numFmtId="165" fontId="5" fillId="0" borderId="8" xfId="0" applyNumberFormat="1" applyFont="1" applyFill="1" applyBorder="1" applyAlignment="1">
      <alignment horizontal="center"/>
    </xf>
    <xf numFmtId="164" fontId="5" fillId="0" borderId="0" xfId="1" applyFont="1" applyFill="1" applyAlignment="1" applyProtection="1">
      <alignment horizontal="left"/>
      <protection locked="0"/>
    </xf>
    <xf numFmtId="164" fontId="5" fillId="0" borderId="0" xfId="1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4" fillId="0" borderId="5" xfId="0" applyFont="1" applyFill="1" applyBorder="1" applyAlignment="1" applyProtection="1">
      <alignment horizontal="left"/>
      <protection locked="0"/>
    </xf>
    <xf numFmtId="0" fontId="4" fillId="0" borderId="0" xfId="0" applyFont="1" applyFill="1" applyAlignment="1">
      <alignment horizontal="left"/>
    </xf>
    <xf numFmtId="0" fontId="4" fillId="0" borderId="0" xfId="0" applyFont="1" applyAlignment="1"/>
    <xf numFmtId="165" fontId="5" fillId="0" borderId="0" xfId="0" applyNumberFormat="1" applyFont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K68"/>
  <sheetViews>
    <sheetView zoomScaleNormal="100" workbookViewId="0">
      <selection activeCell="P9" sqref="P9"/>
    </sheetView>
  </sheetViews>
  <sheetFormatPr defaultRowHeight="15"/>
  <cols>
    <col min="1" max="1" width="6.7109375" customWidth="1"/>
    <col min="2" max="2" width="10.5703125" customWidth="1"/>
    <col min="3" max="3" width="9.28515625" customWidth="1"/>
    <col min="5" max="5" width="7.140625" customWidth="1"/>
    <col min="6" max="6" width="13.85546875" customWidth="1"/>
    <col min="7" max="7" width="7.28515625" customWidth="1"/>
    <col min="8" max="8" width="10.85546875" customWidth="1"/>
    <col min="9" max="9" width="9.140625" customWidth="1"/>
    <col min="10" max="10" width="7.42578125" customWidth="1"/>
    <col min="11" max="11" width="8" customWidth="1"/>
  </cols>
  <sheetData>
    <row r="1" spans="1:11" ht="23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</row>
    <row r="2" spans="1:11" ht="23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11" ht="23.25">
      <c r="A3" s="1" t="s">
        <v>2</v>
      </c>
      <c r="B3" s="2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23.25">
      <c r="A4" s="73" t="s">
        <v>62</v>
      </c>
      <c r="B4" s="73"/>
      <c r="C4" s="73" t="s">
        <v>121</v>
      </c>
      <c r="D4" s="73"/>
      <c r="E4" s="73"/>
      <c r="F4" s="73"/>
      <c r="G4" s="73"/>
      <c r="H4" s="73"/>
      <c r="I4" s="73"/>
      <c r="J4" s="73"/>
      <c r="K4" s="73"/>
    </row>
    <row r="5" spans="1:11" ht="23.25">
      <c r="A5" s="1" t="s">
        <v>3</v>
      </c>
      <c r="B5" s="2"/>
      <c r="C5" s="3"/>
      <c r="D5" s="2"/>
      <c r="E5" s="2"/>
      <c r="F5" s="2"/>
      <c r="G5" s="2"/>
      <c r="H5" s="2"/>
      <c r="I5" s="2"/>
      <c r="J5" s="2"/>
      <c r="K5" s="4"/>
    </row>
    <row r="6" spans="1:11" ht="23.25">
      <c r="A6" s="73" t="s">
        <v>63</v>
      </c>
      <c r="B6" s="74"/>
      <c r="C6" s="74"/>
      <c r="D6" s="74"/>
      <c r="E6" s="160" t="s">
        <v>4</v>
      </c>
      <c r="F6" s="160"/>
      <c r="G6" s="161"/>
      <c r="H6" s="161"/>
      <c r="I6" s="161"/>
      <c r="J6" s="4"/>
      <c r="K6" s="4"/>
    </row>
    <row r="7" spans="1:11" ht="23.25">
      <c r="A7" s="5" t="s">
        <v>5</v>
      </c>
      <c r="B7" s="6"/>
      <c r="C7" s="162"/>
      <c r="D7" s="162"/>
      <c r="E7" s="162"/>
      <c r="F7" s="7" t="s">
        <v>6</v>
      </c>
      <c r="G7" s="169" t="s">
        <v>7</v>
      </c>
      <c r="H7" s="169"/>
      <c r="I7" s="118"/>
      <c r="J7" s="118"/>
      <c r="K7" s="118"/>
    </row>
    <row r="8" spans="1:11" ht="23.25">
      <c r="A8" s="163" t="s">
        <v>94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1" ht="23.25">
      <c r="A9" s="8" t="s">
        <v>8</v>
      </c>
      <c r="B9" s="4"/>
      <c r="C9" s="9"/>
      <c r="D9" s="10" t="s">
        <v>9</v>
      </c>
      <c r="E9" s="2"/>
      <c r="F9" s="164"/>
      <c r="G9" s="165"/>
      <c r="H9" s="10" t="s">
        <v>10</v>
      </c>
      <c r="I9" s="166"/>
      <c r="J9" s="166"/>
      <c r="K9" s="11" t="s">
        <v>6</v>
      </c>
    </row>
    <row r="10" spans="1:11" ht="23.25">
      <c r="A10" s="12" t="s">
        <v>11</v>
      </c>
      <c r="B10" s="13"/>
      <c r="C10" s="13"/>
      <c r="D10" s="15" t="s">
        <v>12</v>
      </c>
      <c r="E10" s="16" t="s">
        <v>13</v>
      </c>
      <c r="F10" s="17"/>
      <c r="G10" s="17"/>
      <c r="H10" s="77"/>
      <c r="I10" s="77"/>
      <c r="J10" s="78">
        <f>I10-H10</f>
        <v>0</v>
      </c>
      <c r="K10" s="17"/>
    </row>
    <row r="11" spans="1:11" ht="23.25">
      <c r="A11" s="18"/>
      <c r="B11" s="105" t="s">
        <v>66</v>
      </c>
      <c r="C11" s="13"/>
      <c r="D11" s="15" t="s">
        <v>69</v>
      </c>
      <c r="E11" s="19"/>
      <c r="F11" s="20" t="s">
        <v>14</v>
      </c>
      <c r="G11" s="167">
        <f>C7</f>
        <v>0</v>
      </c>
      <c r="H11" s="167"/>
      <c r="I11" s="82" t="s">
        <v>6</v>
      </c>
      <c r="J11" s="80"/>
      <c r="K11" s="82"/>
    </row>
    <row r="12" spans="1:11" ht="23.25">
      <c r="A12" s="15"/>
      <c r="B12" s="13"/>
      <c r="C12" s="13"/>
      <c r="D12" s="15"/>
      <c r="E12" s="19"/>
      <c r="F12" s="21"/>
      <c r="G12" s="22"/>
      <c r="H12" s="23" t="str">
        <f>"( "&amp;BAHTTEXT(G11)&amp;" )"</f>
        <v>( ศูนย์บาทถ้วน )</v>
      </c>
      <c r="I12" s="23"/>
      <c r="J12" s="23"/>
      <c r="K12" s="79"/>
    </row>
    <row r="13" spans="1:11" ht="23.25">
      <c r="A13" s="2"/>
      <c r="B13" s="4"/>
      <c r="C13" s="4"/>
      <c r="D13" s="2"/>
      <c r="E13" s="24"/>
      <c r="F13" s="2"/>
      <c r="G13" s="4"/>
      <c r="H13" s="79"/>
      <c r="I13" s="79"/>
      <c r="J13" s="79"/>
      <c r="K13" s="79"/>
    </row>
    <row r="14" spans="1:11" ht="23.25">
      <c r="A14" s="18" t="s">
        <v>15</v>
      </c>
      <c r="B14" s="13"/>
      <c r="C14" s="25" t="s">
        <v>16</v>
      </c>
      <c r="D14" s="13" t="s">
        <v>17</v>
      </c>
      <c r="E14" s="15"/>
      <c r="F14" s="13"/>
      <c r="G14" s="13"/>
      <c r="H14" s="13"/>
      <c r="I14" s="13"/>
      <c r="J14" s="13"/>
      <c r="K14" s="13"/>
    </row>
    <row r="15" spans="1:11" s="89" customFormat="1" ht="23.25">
      <c r="A15" s="86"/>
      <c r="B15" s="2"/>
      <c r="C15" s="87" t="s">
        <v>18</v>
      </c>
      <c r="D15" s="11"/>
      <c r="E15" s="2"/>
      <c r="F15" s="2"/>
      <c r="G15" s="88"/>
      <c r="H15" s="106" t="s">
        <v>71</v>
      </c>
      <c r="I15" s="161"/>
      <c r="J15" s="161"/>
      <c r="K15" s="2"/>
    </row>
    <row r="16" spans="1:11" s="89" customFormat="1" ht="23.25">
      <c r="A16" s="90"/>
      <c r="B16" s="4"/>
      <c r="C16" s="91" t="s">
        <v>19</v>
      </c>
      <c r="D16" s="109">
        <v>1</v>
      </c>
      <c r="E16" s="91" t="s">
        <v>20</v>
      </c>
      <c r="F16" s="109">
        <v>1</v>
      </c>
      <c r="G16" s="91" t="s">
        <v>21</v>
      </c>
      <c r="H16" s="109">
        <v>1</v>
      </c>
      <c r="I16" s="92" t="s">
        <v>22</v>
      </c>
      <c r="J16" s="110">
        <v>1</v>
      </c>
      <c r="K16" s="29"/>
    </row>
    <row r="17" spans="1:11" ht="23.25">
      <c r="A17" s="27"/>
      <c r="B17" s="13"/>
      <c r="C17" s="28"/>
      <c r="D17" s="30"/>
      <c r="E17" s="28"/>
      <c r="F17" s="30"/>
      <c r="G17" s="28"/>
      <c r="H17" s="30"/>
      <c r="I17" s="28"/>
      <c r="J17" s="30"/>
      <c r="K17" s="31"/>
    </row>
    <row r="18" spans="1:11" ht="23.25">
      <c r="A18" s="32"/>
      <c r="B18" s="13"/>
      <c r="C18" s="18" t="s">
        <v>23</v>
      </c>
      <c r="D18" s="14"/>
      <c r="E18" s="15"/>
      <c r="F18" s="15"/>
      <c r="G18" s="26"/>
      <c r="H18" s="107" t="s">
        <v>71</v>
      </c>
      <c r="I18" s="168"/>
      <c r="J18" s="168"/>
      <c r="K18" s="15"/>
    </row>
    <row r="19" spans="1:11" ht="23.25">
      <c r="A19" s="32"/>
      <c r="B19" s="13"/>
      <c r="C19" s="28" t="s">
        <v>24</v>
      </c>
      <c r="D19" s="108">
        <v>1</v>
      </c>
      <c r="E19" s="20" t="s">
        <v>25</v>
      </c>
      <c r="F19" s="108">
        <v>1</v>
      </c>
      <c r="G19" s="20" t="s">
        <v>26</v>
      </c>
      <c r="H19" s="108">
        <v>1</v>
      </c>
      <c r="I19" s="20" t="s">
        <v>27</v>
      </c>
      <c r="J19" s="111">
        <v>1</v>
      </c>
      <c r="K19" s="33"/>
    </row>
    <row r="20" spans="1:11" ht="23.25">
      <c r="A20" s="32"/>
      <c r="B20" s="13"/>
      <c r="C20" s="28"/>
      <c r="D20" s="34"/>
      <c r="E20" s="20"/>
      <c r="F20" s="34"/>
      <c r="G20" s="20"/>
      <c r="H20" s="35"/>
      <c r="I20" s="20"/>
      <c r="J20" s="35"/>
      <c r="K20" s="13"/>
    </row>
    <row r="21" spans="1:11" ht="23.25">
      <c r="A21" s="32"/>
      <c r="B21" s="26"/>
      <c r="C21" s="18" t="s">
        <v>28</v>
      </c>
      <c r="D21" s="14"/>
      <c r="E21" s="15"/>
      <c r="F21" s="15"/>
      <c r="G21" s="26"/>
      <c r="H21" s="26"/>
      <c r="I21" s="26"/>
      <c r="J21" s="15"/>
      <c r="K21" s="15"/>
    </row>
    <row r="22" spans="1:11" ht="23.25">
      <c r="A22" s="32"/>
      <c r="B22" s="15"/>
      <c r="C22" s="36" t="s">
        <v>29</v>
      </c>
      <c r="D22" s="112">
        <f>D19/D16</f>
        <v>1</v>
      </c>
      <c r="E22" s="37" t="s">
        <v>30</v>
      </c>
      <c r="F22" s="112">
        <f>F19/F16</f>
        <v>1</v>
      </c>
      <c r="G22" s="38" t="s">
        <v>31</v>
      </c>
      <c r="H22" s="60">
        <f>H19/H16</f>
        <v>1</v>
      </c>
      <c r="I22" s="20" t="s">
        <v>32</v>
      </c>
      <c r="J22" s="39">
        <f>SUM(J19/J16)</f>
        <v>1</v>
      </c>
      <c r="K22" s="15"/>
    </row>
    <row r="23" spans="1:11" ht="23.25">
      <c r="A23" s="18" t="s">
        <v>33</v>
      </c>
      <c r="B23" s="15"/>
      <c r="C23" s="37" t="s">
        <v>34</v>
      </c>
      <c r="D23" s="40">
        <f>ROUNDDOWN(D22,3)</f>
        <v>1</v>
      </c>
      <c r="E23" s="37" t="s">
        <v>34</v>
      </c>
      <c r="F23" s="40">
        <f>ROUNDDOWN(F22,3)</f>
        <v>1</v>
      </c>
      <c r="G23" s="38"/>
      <c r="H23" s="40">
        <f>ROUNDDOWN(H22,3)</f>
        <v>1</v>
      </c>
      <c r="I23" s="41"/>
      <c r="J23" s="40">
        <f>ROUNDDOWN(J22,3)</f>
        <v>1</v>
      </c>
      <c r="K23" s="15"/>
    </row>
    <row r="24" spans="1:11" ht="23.25">
      <c r="A24" s="18"/>
      <c r="B24" s="15"/>
      <c r="C24" s="37"/>
      <c r="D24" s="83"/>
      <c r="E24" s="37"/>
      <c r="F24" s="42"/>
      <c r="G24" s="37"/>
      <c r="H24" s="43"/>
      <c r="I24" s="38"/>
      <c r="J24" s="44"/>
      <c r="K24" s="15"/>
    </row>
    <row r="25" spans="1:11" ht="23.25">
      <c r="A25" s="13"/>
      <c r="B25" s="13"/>
      <c r="C25" s="18" t="s">
        <v>35</v>
      </c>
      <c r="D25" s="45"/>
      <c r="E25" s="13"/>
      <c r="F25" s="13"/>
      <c r="G25" s="13"/>
      <c r="H25" s="13"/>
      <c r="I25" s="13"/>
      <c r="J25" s="13"/>
      <c r="K25" s="13"/>
    </row>
    <row r="26" spans="1:11" ht="23.25">
      <c r="A26" s="13"/>
      <c r="B26" s="85"/>
      <c r="C26" s="135" t="s">
        <v>17</v>
      </c>
      <c r="D26" s="135"/>
      <c r="E26" s="135"/>
      <c r="F26" s="135"/>
      <c r="G26" s="135"/>
      <c r="H26" s="135"/>
      <c r="I26" s="135"/>
      <c r="J26" s="135"/>
      <c r="K26" s="135"/>
    </row>
    <row r="27" spans="1:11" ht="23.25">
      <c r="A27" s="13"/>
      <c r="B27" s="15"/>
      <c r="C27" s="20">
        <v>0.25</v>
      </c>
      <c r="D27" s="46" t="s">
        <v>36</v>
      </c>
      <c r="E27" s="47">
        <f>D23</f>
        <v>1</v>
      </c>
      <c r="F27" s="48" t="s">
        <v>37</v>
      </c>
      <c r="G27" s="49">
        <f>F23</f>
        <v>1</v>
      </c>
      <c r="H27" s="50" t="s">
        <v>38</v>
      </c>
      <c r="I27" s="47">
        <f>+H23</f>
        <v>1</v>
      </c>
      <c r="J27" s="50" t="s">
        <v>39</v>
      </c>
      <c r="K27" s="49">
        <f>SUM(J23)</f>
        <v>1</v>
      </c>
    </row>
    <row r="28" spans="1:11" ht="23.25">
      <c r="A28" s="13"/>
      <c r="B28" s="13"/>
      <c r="C28" s="13" t="s">
        <v>40</v>
      </c>
      <c r="D28" s="113"/>
      <c r="E28" s="51">
        <f>SUM(0.15* E27)</f>
        <v>0.15</v>
      </c>
      <c r="F28" s="85" t="s">
        <v>41</v>
      </c>
      <c r="G28" s="51">
        <f>SUM(0.1*G27)</f>
        <v>0.1</v>
      </c>
      <c r="H28" s="85" t="s">
        <v>41</v>
      </c>
      <c r="I28" s="51">
        <f>SUM(0.4*I27)</f>
        <v>0.4</v>
      </c>
      <c r="J28" s="85" t="s">
        <v>41</v>
      </c>
      <c r="K28" s="51">
        <f>SUM(0.1*K27)</f>
        <v>0.1</v>
      </c>
    </row>
    <row r="29" spans="1:11" ht="23.25">
      <c r="A29" s="18" t="s">
        <v>33</v>
      </c>
      <c r="B29" s="18"/>
      <c r="C29" s="13" t="s">
        <v>40</v>
      </c>
      <c r="D29" s="136">
        <f>TRUNC(E28,3)</f>
        <v>0.15</v>
      </c>
      <c r="E29" s="136">
        <f>TRUNC(E28,3)</f>
        <v>0.15</v>
      </c>
      <c r="F29" s="85" t="s">
        <v>41</v>
      </c>
      <c r="G29" s="101">
        <f>TRUNC(G28,3)</f>
        <v>0.1</v>
      </c>
      <c r="H29" s="85" t="s">
        <v>42</v>
      </c>
      <c r="I29" s="102">
        <f>TRUNC(I28,3)</f>
        <v>0.4</v>
      </c>
      <c r="J29" s="85" t="s">
        <v>41</v>
      </c>
      <c r="K29" s="102">
        <f>TRUNC(K28,3)</f>
        <v>0.1</v>
      </c>
    </row>
    <row r="30" spans="1:11" ht="23.25">
      <c r="A30" s="13"/>
      <c r="B30" s="13"/>
      <c r="C30" s="38" t="s">
        <v>43</v>
      </c>
      <c r="D30" s="137">
        <f>C27+D29+G29+I29+K29</f>
        <v>1</v>
      </c>
      <c r="E30" s="137"/>
      <c r="F30" s="52"/>
      <c r="G30" s="53"/>
      <c r="H30" s="15"/>
      <c r="I30" s="15"/>
      <c r="J30" s="15"/>
      <c r="K30" s="13"/>
    </row>
    <row r="31" spans="1:11" ht="23.25">
      <c r="A31" s="13"/>
      <c r="B31" s="13"/>
      <c r="C31" s="54" t="s">
        <v>44</v>
      </c>
      <c r="D31" s="13"/>
      <c r="E31" s="13"/>
      <c r="F31" s="13"/>
      <c r="G31" s="13"/>
      <c r="H31" s="137">
        <f>TRUNC(D30,3)</f>
        <v>1</v>
      </c>
      <c r="I31" s="137"/>
      <c r="J31" s="13"/>
      <c r="K31" s="15"/>
    </row>
    <row r="32" spans="1:11" ht="23.25">
      <c r="A32" s="13"/>
      <c r="B32" s="13"/>
      <c r="C32" s="54"/>
      <c r="D32" s="13"/>
      <c r="E32" s="13"/>
      <c r="F32" s="13"/>
      <c r="G32" s="13"/>
      <c r="H32" s="84"/>
      <c r="I32" s="84"/>
      <c r="J32" s="13"/>
      <c r="K32" s="15"/>
    </row>
    <row r="33" spans="1:11" ht="23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3.25">
      <c r="A34" s="13"/>
      <c r="B34" s="13"/>
      <c r="C34" s="54" t="s">
        <v>45</v>
      </c>
      <c r="D34" s="13"/>
      <c r="E34" s="13"/>
      <c r="F34" s="13"/>
      <c r="G34" s="13"/>
      <c r="H34" s="139">
        <f>H31</f>
        <v>1</v>
      </c>
      <c r="I34" s="140"/>
      <c r="J34" s="13"/>
      <c r="K34" s="55"/>
    </row>
    <row r="35" spans="1:11" ht="23.25">
      <c r="A35" s="13"/>
      <c r="B35" s="13" t="s">
        <v>46</v>
      </c>
      <c r="C35" s="13"/>
      <c r="D35" s="13"/>
      <c r="E35" s="13"/>
      <c r="F35" s="13"/>
      <c r="G35" s="13"/>
      <c r="H35" s="83"/>
      <c r="I35" s="83"/>
      <c r="J35" s="13"/>
      <c r="K35" s="15"/>
    </row>
    <row r="36" spans="1:11" ht="23.25">
      <c r="A36" s="13"/>
      <c r="B36" s="13" t="s">
        <v>47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 ht="23.25">
      <c r="A37" s="13"/>
      <c r="B37" s="54" t="s">
        <v>48</v>
      </c>
      <c r="C37" s="85"/>
      <c r="D37" s="13"/>
      <c r="E37" s="56"/>
      <c r="F37" s="57"/>
      <c r="G37" s="58" t="s">
        <v>49</v>
      </c>
      <c r="H37" s="13"/>
      <c r="I37" s="59">
        <v>0.96</v>
      </c>
      <c r="J37" s="48"/>
      <c r="K37" s="60"/>
    </row>
    <row r="38" spans="1:11" ht="23.25">
      <c r="A38" s="13"/>
      <c r="B38" s="54" t="s">
        <v>50</v>
      </c>
      <c r="C38" s="85"/>
      <c r="D38" s="13"/>
      <c r="E38" s="56"/>
      <c r="F38" s="57"/>
      <c r="G38" s="61" t="s">
        <v>51</v>
      </c>
      <c r="H38" s="13"/>
      <c r="I38" s="59">
        <v>1.04</v>
      </c>
      <c r="J38" s="48"/>
      <c r="K38" s="60"/>
    </row>
    <row r="39" spans="1:11" ht="23.25">
      <c r="A39" s="13"/>
      <c r="B39" s="13"/>
      <c r="C39" s="82" t="s">
        <v>52</v>
      </c>
      <c r="D39" s="13"/>
      <c r="E39" s="141" t="str">
        <f>IF(H34&lt;=$I37,"ให้เรียกเงินคืน"," 0 ")</f>
        <v xml:space="preserve"> 0 </v>
      </c>
      <c r="F39" s="142"/>
      <c r="G39" s="143" t="str">
        <f>IF(H34&gt;=$I38,"ให้เพิ่มค่างาน"," 0 ")</f>
        <v xml:space="preserve"> 0 </v>
      </c>
      <c r="H39" s="144"/>
      <c r="I39" s="145" t="str">
        <f>IF(E39=G39,"อยู่ในช่วง 4%",0)</f>
        <v>อยู่ในช่วง 4%</v>
      </c>
      <c r="J39" s="146"/>
      <c r="K39" s="48"/>
    </row>
    <row r="40" spans="1:11" ht="23.25">
      <c r="A40" s="13"/>
      <c r="B40" s="13"/>
      <c r="C40" s="82" t="s">
        <v>53</v>
      </c>
      <c r="D40" s="13"/>
      <c r="E40" s="149">
        <f>IF(H34&lt;I37,"ต่ำกว่า 4 %", 0)</f>
        <v>0</v>
      </c>
      <c r="F40" s="150"/>
      <c r="G40" s="151" t="str">
        <f>IF(H34&gt;I38,"สูงกว่า 4%","0")</f>
        <v>0</v>
      </c>
      <c r="H40" s="152"/>
      <c r="I40" s="147"/>
      <c r="J40" s="148"/>
      <c r="K40" s="15"/>
    </row>
    <row r="41" spans="1:11" ht="23.25">
      <c r="A41" s="13"/>
      <c r="B41" s="13"/>
      <c r="C41" s="20" t="s">
        <v>54</v>
      </c>
      <c r="D41" s="54" t="s">
        <v>55</v>
      </c>
      <c r="E41" s="13"/>
      <c r="F41" s="13"/>
      <c r="G41" s="62" t="str">
        <f>IF($H$34&lt;$I$37,$I$37-$H$34,"ไม่มี")</f>
        <v>ไม่มี</v>
      </c>
      <c r="H41" s="63"/>
      <c r="I41" s="64"/>
      <c r="J41" s="13"/>
      <c r="K41" s="13"/>
    </row>
    <row r="42" spans="1:11" ht="23.25">
      <c r="A42" s="13"/>
      <c r="B42" s="13"/>
      <c r="C42" s="20"/>
      <c r="D42" s="54" t="s">
        <v>56</v>
      </c>
      <c r="E42" s="13"/>
      <c r="F42" s="13"/>
      <c r="G42" s="62" t="str">
        <f>IF(H34&gt;=I38,H34-I38,"ไม่มี")</f>
        <v>ไม่มี</v>
      </c>
      <c r="H42" s="63"/>
      <c r="I42" s="64"/>
      <c r="J42" s="13"/>
      <c r="K42" s="13"/>
    </row>
    <row r="43" spans="1:11" ht="23.25">
      <c r="A43" s="13"/>
      <c r="B43" s="13"/>
      <c r="C43" s="13"/>
      <c r="D43" s="13"/>
      <c r="E43" s="65" t="s">
        <v>57</v>
      </c>
      <c r="F43" s="66" t="s">
        <v>58</v>
      </c>
      <c r="G43" s="67"/>
      <c r="H43" s="57"/>
      <c r="I43" s="68"/>
      <c r="J43" s="57"/>
      <c r="K43" s="57"/>
    </row>
    <row r="44" spans="1:11" ht="23.25">
      <c r="A44" s="20"/>
      <c r="B44" s="13" t="s">
        <v>59</v>
      </c>
      <c r="C44" s="13"/>
      <c r="D44" s="132" t="str">
        <f>E39</f>
        <v xml:space="preserve"> 0 </v>
      </c>
      <c r="E44" s="132"/>
      <c r="F44" s="20" t="s">
        <v>60</v>
      </c>
      <c r="G44" s="133">
        <f>I9</f>
        <v>0</v>
      </c>
      <c r="H44" s="133"/>
      <c r="I44" s="81" t="s">
        <v>61</v>
      </c>
      <c r="J44" s="69">
        <f>IF(G41="ไม่มี",0,G41)</f>
        <v>0</v>
      </c>
      <c r="K44" s="70"/>
    </row>
    <row r="45" spans="1:11" ht="23.25">
      <c r="A45" s="13"/>
      <c r="B45" s="13"/>
      <c r="C45" s="13"/>
      <c r="D45" s="13"/>
      <c r="E45" s="13"/>
      <c r="F45" s="20" t="s">
        <v>60</v>
      </c>
      <c r="G45" s="129">
        <f>IF(D44="ให้เรียกเงินคืน",(G44*J44),0)</f>
        <v>0</v>
      </c>
      <c r="H45" s="129"/>
      <c r="I45" s="130"/>
      <c r="J45" s="130"/>
      <c r="K45" s="130"/>
    </row>
    <row r="46" spans="1:11" ht="23.25">
      <c r="A46" s="26"/>
      <c r="B46" s="26"/>
      <c r="C46" s="26"/>
      <c r="D46" s="26"/>
      <c r="E46" s="26"/>
      <c r="F46" s="131" t="str">
        <f>BAHTTEXT(G45)</f>
        <v>ศูนย์บาทถ้วน</v>
      </c>
      <c r="G46" s="131"/>
      <c r="H46" s="131"/>
      <c r="I46" s="131"/>
      <c r="J46" s="131"/>
      <c r="K46" s="79"/>
    </row>
    <row r="47" spans="1:11" ht="23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23.25">
      <c r="A48" s="13"/>
      <c r="B48" s="13" t="s">
        <v>59</v>
      </c>
      <c r="C48" s="13"/>
      <c r="D48" s="132" t="str">
        <f>G39</f>
        <v xml:space="preserve"> 0 </v>
      </c>
      <c r="E48" s="132"/>
      <c r="F48" s="20" t="s">
        <v>60</v>
      </c>
      <c r="G48" s="133">
        <f>G44</f>
        <v>0</v>
      </c>
      <c r="H48" s="133"/>
      <c r="I48" s="81" t="s">
        <v>61</v>
      </c>
      <c r="J48" s="69">
        <f>IF(G42="ไม่มี",0,G42)</f>
        <v>0</v>
      </c>
      <c r="K48" s="13"/>
    </row>
    <row r="49" spans="1:11" ht="23.25">
      <c r="A49" s="13"/>
      <c r="B49" s="13"/>
      <c r="C49" s="13"/>
      <c r="D49" s="13"/>
      <c r="E49" s="13"/>
      <c r="F49" s="20" t="s">
        <v>60</v>
      </c>
      <c r="G49" s="134">
        <f>IF(D48=" 0 ",0,G48*J48)</f>
        <v>0</v>
      </c>
      <c r="H49" s="134"/>
      <c r="I49" s="13"/>
      <c r="J49" s="13"/>
      <c r="K49" s="13"/>
    </row>
    <row r="50" spans="1:11" ht="23.25">
      <c r="A50" s="13"/>
      <c r="B50" s="26"/>
      <c r="C50" s="26"/>
      <c r="D50" s="26"/>
      <c r="E50" s="127" t="str">
        <f>BAHTTEXT(G49)</f>
        <v>ศูนย์บาทถ้วน</v>
      </c>
      <c r="F50" s="127"/>
      <c r="G50" s="127"/>
      <c r="H50" s="127"/>
      <c r="I50" s="127"/>
      <c r="J50" s="127"/>
      <c r="K50" s="127"/>
    </row>
    <row r="51" spans="1:11" ht="23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23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23.25">
      <c r="A53" s="13"/>
      <c r="B53" s="13"/>
      <c r="C53" s="13"/>
      <c r="D53" s="13"/>
      <c r="E53" s="13"/>
      <c r="F53" s="13"/>
      <c r="G53" s="13"/>
      <c r="H53" s="13" t="s">
        <v>65</v>
      </c>
      <c r="I53" s="128"/>
      <c r="J53" s="128"/>
      <c r="K53" s="128"/>
    </row>
    <row r="54" spans="1:11" ht="23.25">
      <c r="A54" s="13"/>
      <c r="B54" s="13"/>
      <c r="C54" s="13"/>
      <c r="D54" s="13"/>
      <c r="E54" s="13"/>
      <c r="F54" s="13"/>
      <c r="G54" s="13"/>
      <c r="H54" s="13"/>
      <c r="I54" s="93"/>
      <c r="J54" s="93"/>
      <c r="K54" s="93"/>
    </row>
    <row r="55" spans="1:11" ht="23.25">
      <c r="A55" s="71"/>
      <c r="B55" s="71"/>
      <c r="C55" s="71"/>
      <c r="D55" s="72" t="s">
        <v>64</v>
      </c>
      <c r="E55" s="72"/>
      <c r="F55" s="72"/>
      <c r="G55" s="4" t="s">
        <v>67</v>
      </c>
      <c r="H55" s="71"/>
      <c r="I55" s="71"/>
      <c r="J55" s="71"/>
      <c r="K55" s="71"/>
    </row>
    <row r="56" spans="1:11" ht="23.25">
      <c r="A56" s="71"/>
      <c r="B56" s="71"/>
      <c r="C56" s="71"/>
      <c r="D56" s="135"/>
      <c r="E56" s="135"/>
      <c r="F56" s="135"/>
      <c r="G56" s="135"/>
      <c r="H56" s="71"/>
      <c r="I56" s="71"/>
      <c r="J56" s="71"/>
      <c r="K56" s="71"/>
    </row>
    <row r="57" spans="1:11" ht="23.25">
      <c r="A57" s="71"/>
      <c r="B57" s="72"/>
      <c r="C57" s="72"/>
      <c r="D57" s="170"/>
      <c r="E57" s="170"/>
      <c r="F57" s="170"/>
      <c r="G57" s="170"/>
      <c r="H57" s="72"/>
      <c r="I57" s="72"/>
      <c r="J57" s="4"/>
      <c r="K57" s="4"/>
    </row>
    <row r="58" spans="1:11" ht="23.25">
      <c r="A58" s="71"/>
      <c r="B58" s="72"/>
      <c r="C58" s="72"/>
      <c r="D58" s="10"/>
      <c r="E58" s="10"/>
      <c r="F58" s="10"/>
      <c r="G58" s="10"/>
      <c r="H58" s="72"/>
      <c r="I58" s="72"/>
      <c r="J58" s="4"/>
      <c r="K58" s="4"/>
    </row>
    <row r="59" spans="1:11" ht="23.25">
      <c r="A59" s="71"/>
      <c r="B59" s="72" t="s">
        <v>64</v>
      </c>
      <c r="C59" s="72"/>
      <c r="D59" s="72"/>
      <c r="E59" s="4" t="s">
        <v>68</v>
      </c>
      <c r="G59" s="72" t="s">
        <v>64</v>
      </c>
      <c r="H59" s="72"/>
      <c r="I59" s="4" t="s">
        <v>70</v>
      </c>
      <c r="J59" s="4"/>
      <c r="K59" s="4"/>
    </row>
    <row r="60" spans="1:11" ht="23.25">
      <c r="A60" s="71"/>
      <c r="B60" s="135"/>
      <c r="C60" s="135"/>
      <c r="D60" s="135"/>
      <c r="E60" s="135"/>
      <c r="G60" s="171"/>
      <c r="H60" s="171"/>
      <c r="I60" s="171"/>
      <c r="J60" s="171"/>
      <c r="K60" s="75"/>
    </row>
    <row r="61" spans="1:11" ht="23.25">
      <c r="A61" s="71"/>
      <c r="B61" s="170"/>
      <c r="C61" s="170"/>
      <c r="D61" s="170"/>
      <c r="E61" s="170"/>
      <c r="G61" s="170"/>
      <c r="H61" s="170"/>
      <c r="I61" s="170"/>
      <c r="J61" s="4"/>
      <c r="K61" s="4"/>
    </row>
    <row r="62" spans="1:11" ht="23.25">
      <c r="A62" s="71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23.25">
      <c r="A63" s="71"/>
      <c r="B63" s="4"/>
      <c r="C63" s="4"/>
      <c r="D63" s="10"/>
      <c r="E63" s="72"/>
      <c r="F63" s="72"/>
      <c r="G63" s="4"/>
      <c r="H63" s="4"/>
      <c r="I63" s="4"/>
      <c r="J63" s="4"/>
      <c r="K63" s="4"/>
    </row>
    <row r="64" spans="1:11" ht="23.25">
      <c r="A64" s="71"/>
      <c r="B64" s="4"/>
      <c r="C64" s="4"/>
      <c r="D64" s="10"/>
      <c r="E64" s="72"/>
      <c r="F64" s="72"/>
      <c r="G64" s="4"/>
      <c r="H64" s="4"/>
      <c r="I64" s="4"/>
      <c r="J64" s="4"/>
      <c r="K64" s="4"/>
    </row>
    <row r="65" spans="1:11" ht="23.25">
      <c r="A65" s="71"/>
      <c r="B65" s="72"/>
      <c r="C65" s="72"/>
      <c r="D65" s="4"/>
      <c r="E65" s="13"/>
      <c r="F65" s="4"/>
      <c r="G65" s="4"/>
      <c r="K65" s="4"/>
    </row>
    <row r="66" spans="1:11" ht="23.25">
      <c r="A66" s="71"/>
      <c r="B66" s="72"/>
      <c r="C66" s="75"/>
      <c r="D66" s="4"/>
      <c r="E66" s="4"/>
      <c r="F66" s="4"/>
      <c r="G66" s="4"/>
      <c r="K66" s="4"/>
    </row>
    <row r="67" spans="1:11" ht="23.25">
      <c r="A67" s="71"/>
      <c r="B67" s="4"/>
      <c r="C67" s="4"/>
      <c r="D67" s="4"/>
      <c r="E67" s="4"/>
      <c r="F67" s="4"/>
      <c r="G67" s="4"/>
      <c r="K67" s="4"/>
    </row>
    <row r="68" spans="1:11">
      <c r="E68" s="76"/>
    </row>
  </sheetData>
  <mergeCells count="40">
    <mergeCell ref="B60:E60"/>
    <mergeCell ref="G60:J60"/>
    <mergeCell ref="B61:E61"/>
    <mergeCell ref="G61:I61"/>
    <mergeCell ref="I15:J15"/>
    <mergeCell ref="I18:J18"/>
    <mergeCell ref="G7:H7"/>
    <mergeCell ref="D56:G56"/>
    <mergeCell ref="D57:G57"/>
    <mergeCell ref="C7:E7"/>
    <mergeCell ref="A8:K8"/>
    <mergeCell ref="F9:G9"/>
    <mergeCell ref="I9:J9"/>
    <mergeCell ref="G11:H11"/>
    <mergeCell ref="A1:K1"/>
    <mergeCell ref="A2:K2"/>
    <mergeCell ref="C3:K3"/>
    <mergeCell ref="E6:F6"/>
    <mergeCell ref="G6:I6"/>
    <mergeCell ref="D44:E44"/>
    <mergeCell ref="G44:H44"/>
    <mergeCell ref="C26:K26"/>
    <mergeCell ref="D29:E29"/>
    <mergeCell ref="D30:E30"/>
    <mergeCell ref="H31:I31"/>
    <mergeCell ref="A33:K33"/>
    <mergeCell ref="H34:I34"/>
    <mergeCell ref="E39:F39"/>
    <mergeCell ref="G39:H39"/>
    <mergeCell ref="I39:J40"/>
    <mergeCell ref="E40:F40"/>
    <mergeCell ref="G40:H40"/>
    <mergeCell ref="E50:K50"/>
    <mergeCell ref="I53:K53"/>
    <mergeCell ref="G45:H45"/>
    <mergeCell ref="I45:K45"/>
    <mergeCell ref="F46:J46"/>
    <mergeCell ref="D48:E48"/>
    <mergeCell ref="G48:H48"/>
    <mergeCell ref="G49:H49"/>
  </mergeCells>
  <pageMargins left="0.26" right="0.13" top="0.75" bottom="0.75" header="0.3" footer="0.3"/>
  <pageSetup paperSize="9" orientation="portrait" r:id="rId1"/>
  <headerFooter>
    <oddHeader>&amp;R&amp;P/&amp;N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B461E-0EEC-4D36-8B04-4C3ACD52186C}">
  <sheetPr>
    <tabColor rgb="FFFFC000"/>
  </sheetPr>
  <dimension ref="A1:K68"/>
  <sheetViews>
    <sheetView topLeftCell="A47" zoomScaleNormal="100" workbookViewId="0">
      <selection activeCell="K29" sqref="K29"/>
    </sheetView>
  </sheetViews>
  <sheetFormatPr defaultRowHeight="15"/>
  <cols>
    <col min="1" max="1" width="6.7109375" customWidth="1"/>
    <col min="2" max="2" width="10.5703125" customWidth="1"/>
    <col min="3" max="3" width="9.28515625" customWidth="1"/>
    <col min="5" max="5" width="7.140625" customWidth="1"/>
    <col min="6" max="6" width="13.85546875" customWidth="1"/>
    <col min="7" max="7" width="7.28515625" customWidth="1"/>
    <col min="8" max="8" width="10.85546875" customWidth="1"/>
    <col min="9" max="9" width="9.140625" customWidth="1"/>
    <col min="10" max="10" width="7.42578125" customWidth="1"/>
    <col min="11" max="11" width="8" customWidth="1"/>
  </cols>
  <sheetData>
    <row r="1" spans="1:11" ht="23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</row>
    <row r="2" spans="1:11" ht="23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11" ht="23.25">
      <c r="A3" s="1" t="s">
        <v>2</v>
      </c>
      <c r="B3" s="2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23.25">
      <c r="A4" s="73" t="s">
        <v>62</v>
      </c>
      <c r="B4" s="73"/>
      <c r="C4" s="73" t="s">
        <v>121</v>
      </c>
      <c r="D4" s="73"/>
      <c r="E4" s="73"/>
      <c r="F4" s="73"/>
      <c r="G4" s="73"/>
      <c r="H4" s="73"/>
      <c r="I4" s="73"/>
      <c r="J4" s="73"/>
      <c r="K4" s="73"/>
    </row>
    <row r="5" spans="1:11" ht="23.25">
      <c r="A5" s="1" t="s">
        <v>3</v>
      </c>
      <c r="B5" s="2"/>
      <c r="C5" s="3"/>
      <c r="D5" s="2"/>
      <c r="E5" s="2"/>
      <c r="F5" s="2"/>
      <c r="G5" s="2"/>
      <c r="H5" s="2"/>
      <c r="I5" s="2"/>
      <c r="J5" s="2"/>
      <c r="K5" s="4"/>
    </row>
    <row r="6" spans="1:11" ht="23.25">
      <c r="A6" s="73" t="s">
        <v>63</v>
      </c>
      <c r="B6" s="74"/>
      <c r="C6" s="74"/>
      <c r="D6" s="74"/>
      <c r="E6" s="160" t="s">
        <v>4</v>
      </c>
      <c r="F6" s="160"/>
      <c r="G6" s="161"/>
      <c r="H6" s="161"/>
      <c r="I6" s="161"/>
      <c r="J6" s="4"/>
      <c r="K6" s="4"/>
    </row>
    <row r="7" spans="1:11" ht="23.25">
      <c r="A7" s="5" t="s">
        <v>5</v>
      </c>
      <c r="B7" s="6"/>
      <c r="C7" s="162"/>
      <c r="D7" s="162"/>
      <c r="E7" s="162"/>
      <c r="F7" s="7" t="s">
        <v>6</v>
      </c>
      <c r="G7" s="169" t="s">
        <v>7</v>
      </c>
      <c r="H7" s="169"/>
      <c r="I7" s="118"/>
      <c r="J7" s="118"/>
      <c r="K7" s="118"/>
    </row>
    <row r="8" spans="1:11" ht="23.25">
      <c r="A8" s="163" t="s">
        <v>129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1" ht="23.25">
      <c r="A9" s="8" t="s">
        <v>8</v>
      </c>
      <c r="B9" s="4"/>
      <c r="C9" s="9"/>
      <c r="D9" s="103" t="s">
        <v>9</v>
      </c>
      <c r="E9" s="2"/>
      <c r="F9" s="164"/>
      <c r="G9" s="165"/>
      <c r="H9" s="103" t="s">
        <v>10</v>
      </c>
      <c r="I9" s="166"/>
      <c r="J9" s="166"/>
      <c r="K9" s="11" t="s">
        <v>6</v>
      </c>
    </row>
    <row r="10" spans="1:11" ht="23.25">
      <c r="A10" s="12" t="s">
        <v>11</v>
      </c>
      <c r="B10" s="13"/>
      <c r="C10" s="13"/>
      <c r="D10" s="15" t="s">
        <v>12</v>
      </c>
      <c r="E10" s="16" t="s">
        <v>130</v>
      </c>
      <c r="F10" s="17"/>
      <c r="G10" s="17"/>
      <c r="H10" s="77"/>
      <c r="I10" s="77"/>
      <c r="J10" s="78">
        <f>I10-H10</f>
        <v>0</v>
      </c>
      <c r="K10" s="17"/>
    </row>
    <row r="11" spans="1:11" ht="23.25">
      <c r="A11" s="18"/>
      <c r="B11" s="105" t="s">
        <v>66</v>
      </c>
      <c r="C11" s="13"/>
      <c r="D11" s="15" t="s">
        <v>69</v>
      </c>
      <c r="E11" s="19"/>
      <c r="F11" s="20" t="s">
        <v>14</v>
      </c>
      <c r="G11" s="167">
        <f>C7</f>
        <v>0</v>
      </c>
      <c r="H11" s="167"/>
      <c r="I11" s="96" t="s">
        <v>6</v>
      </c>
      <c r="J11" s="100"/>
      <c r="K11" s="96"/>
    </row>
    <row r="12" spans="1:11" ht="23.25">
      <c r="A12" s="15"/>
      <c r="B12" s="13"/>
      <c r="C12" s="13"/>
      <c r="D12" s="15"/>
      <c r="E12" s="19"/>
      <c r="F12" s="21"/>
      <c r="G12" s="22"/>
      <c r="H12" s="23" t="str">
        <f>"( "&amp;BAHTTEXT(G11)&amp;" )"</f>
        <v>( ศูนย์บาทถ้วน )</v>
      </c>
      <c r="I12" s="23"/>
      <c r="J12" s="23"/>
      <c r="K12" s="99"/>
    </row>
    <row r="13" spans="1:11" ht="23.25">
      <c r="A13" s="2"/>
      <c r="B13" s="4"/>
      <c r="C13" s="4"/>
      <c r="D13" s="2"/>
      <c r="E13" s="24"/>
      <c r="F13" s="2"/>
      <c r="G13" s="4"/>
      <c r="H13" s="99"/>
      <c r="I13" s="99"/>
      <c r="J13" s="99"/>
      <c r="K13" s="99"/>
    </row>
    <row r="14" spans="1:11" ht="23.25">
      <c r="A14" s="18" t="s">
        <v>15</v>
      </c>
      <c r="B14" s="13"/>
      <c r="C14" s="25" t="s">
        <v>16</v>
      </c>
      <c r="D14" s="13" t="s">
        <v>131</v>
      </c>
      <c r="E14" s="15"/>
      <c r="F14" s="13"/>
      <c r="G14" s="13"/>
      <c r="H14" s="13"/>
      <c r="I14" s="13"/>
      <c r="J14" s="13"/>
      <c r="K14" s="13"/>
    </row>
    <row r="15" spans="1:11" s="89" customFormat="1" ht="23.25">
      <c r="A15" s="86"/>
      <c r="B15" s="2"/>
      <c r="C15" s="87" t="s">
        <v>18</v>
      </c>
      <c r="D15" s="11"/>
      <c r="E15" s="2"/>
      <c r="F15" s="2"/>
      <c r="G15" s="88"/>
      <c r="H15" s="106" t="s">
        <v>71</v>
      </c>
      <c r="I15" s="161"/>
      <c r="J15" s="161"/>
      <c r="K15" s="2"/>
    </row>
    <row r="16" spans="1:11" s="89" customFormat="1" ht="23.25">
      <c r="A16" s="90"/>
      <c r="B16" s="4"/>
      <c r="C16" s="91" t="s">
        <v>19</v>
      </c>
      <c r="D16" s="109">
        <v>1</v>
      </c>
      <c r="E16" s="91" t="s">
        <v>20</v>
      </c>
      <c r="F16" s="109">
        <v>1</v>
      </c>
      <c r="G16" s="91" t="s">
        <v>21</v>
      </c>
      <c r="H16" s="109">
        <v>1</v>
      </c>
      <c r="I16" s="92" t="s">
        <v>22</v>
      </c>
      <c r="J16" s="110">
        <v>1</v>
      </c>
      <c r="K16" s="29"/>
    </row>
    <row r="17" spans="1:11" ht="23.25">
      <c r="A17" s="27"/>
      <c r="B17" s="13"/>
      <c r="C17" s="28"/>
      <c r="D17" s="30"/>
      <c r="E17" s="28"/>
      <c r="F17" s="30"/>
      <c r="G17" s="28"/>
      <c r="H17" s="30"/>
      <c r="I17" s="28"/>
      <c r="J17" s="30"/>
      <c r="K17" s="31"/>
    </row>
    <row r="18" spans="1:11" ht="23.25">
      <c r="A18" s="32"/>
      <c r="B18" s="13"/>
      <c r="C18" s="18" t="s">
        <v>23</v>
      </c>
      <c r="D18" s="14"/>
      <c r="E18" s="15"/>
      <c r="F18" s="15"/>
      <c r="G18" s="26"/>
      <c r="H18" s="107" t="s">
        <v>71</v>
      </c>
      <c r="I18" s="168"/>
      <c r="J18" s="168"/>
      <c r="K18" s="15"/>
    </row>
    <row r="19" spans="1:11" ht="23.25">
      <c r="A19" s="32"/>
      <c r="B19" s="13"/>
      <c r="C19" s="28" t="s">
        <v>24</v>
      </c>
      <c r="D19" s="108">
        <v>1</v>
      </c>
      <c r="E19" s="20" t="s">
        <v>25</v>
      </c>
      <c r="F19" s="108">
        <v>1</v>
      </c>
      <c r="G19" s="20" t="s">
        <v>26</v>
      </c>
      <c r="H19" s="108">
        <v>1</v>
      </c>
      <c r="I19" s="20" t="s">
        <v>27</v>
      </c>
      <c r="J19" s="111">
        <v>1</v>
      </c>
      <c r="K19" s="33"/>
    </row>
    <row r="20" spans="1:11" ht="23.25">
      <c r="A20" s="32"/>
      <c r="B20" s="13"/>
      <c r="C20" s="28"/>
      <c r="D20" s="34"/>
      <c r="E20" s="20"/>
      <c r="F20" s="34"/>
      <c r="G20" s="20"/>
      <c r="H20" s="35"/>
      <c r="I20" s="20"/>
      <c r="J20" s="35"/>
      <c r="K20" s="13"/>
    </row>
    <row r="21" spans="1:11" ht="23.25">
      <c r="A21" s="32"/>
      <c r="B21" s="26"/>
      <c r="C21" s="18" t="s">
        <v>28</v>
      </c>
      <c r="D21" s="14"/>
      <c r="E21" s="15"/>
      <c r="F21" s="15"/>
      <c r="G21" s="26"/>
      <c r="H21" s="26"/>
      <c r="I21" s="26"/>
      <c r="J21" s="15"/>
      <c r="K21" s="15"/>
    </row>
    <row r="22" spans="1:11" ht="23.25">
      <c r="A22" s="32"/>
      <c r="B22" s="15"/>
      <c r="C22" s="36" t="s">
        <v>29</v>
      </c>
      <c r="D22" s="112">
        <f>D19/D16</f>
        <v>1</v>
      </c>
      <c r="E22" s="37" t="s">
        <v>30</v>
      </c>
      <c r="F22" s="112">
        <f>F19/F16</f>
        <v>1</v>
      </c>
      <c r="G22" s="38" t="s">
        <v>31</v>
      </c>
      <c r="H22" s="60">
        <f>H19/H16</f>
        <v>1</v>
      </c>
      <c r="I22" s="20" t="s">
        <v>32</v>
      </c>
      <c r="J22" s="39">
        <f>SUM(J19/J16)</f>
        <v>1</v>
      </c>
      <c r="K22" s="15"/>
    </row>
    <row r="23" spans="1:11" ht="23.25">
      <c r="A23" s="18" t="s">
        <v>33</v>
      </c>
      <c r="B23" s="15"/>
      <c r="C23" s="37" t="s">
        <v>34</v>
      </c>
      <c r="D23" s="40">
        <f>ROUNDDOWN(D22,3)</f>
        <v>1</v>
      </c>
      <c r="E23" s="37" t="s">
        <v>34</v>
      </c>
      <c r="F23" s="40">
        <f>ROUNDDOWN(F22,3)</f>
        <v>1</v>
      </c>
      <c r="G23" s="38"/>
      <c r="H23" s="40">
        <f>ROUNDDOWN(H22,3)</f>
        <v>1</v>
      </c>
      <c r="I23" s="41"/>
      <c r="J23" s="40">
        <f>ROUNDDOWN(J22,3)</f>
        <v>1</v>
      </c>
      <c r="K23" s="15"/>
    </row>
    <row r="24" spans="1:11" ht="23.25">
      <c r="A24" s="18"/>
      <c r="B24" s="15"/>
      <c r="C24" s="37"/>
      <c r="D24" s="83"/>
      <c r="E24" s="37"/>
      <c r="F24" s="42"/>
      <c r="G24" s="37"/>
      <c r="H24" s="43"/>
      <c r="I24" s="38"/>
      <c r="J24" s="44"/>
      <c r="K24" s="15"/>
    </row>
    <row r="25" spans="1:11" ht="23.25">
      <c r="A25" s="13"/>
      <c r="B25" s="13"/>
      <c r="C25" s="18" t="s">
        <v>35</v>
      </c>
      <c r="D25" s="45"/>
      <c r="E25" s="13"/>
      <c r="F25" s="13"/>
      <c r="G25" s="13"/>
      <c r="H25" s="13"/>
      <c r="I25" s="13"/>
      <c r="J25" s="13"/>
      <c r="K25" s="13"/>
    </row>
    <row r="26" spans="1:11" ht="23.25">
      <c r="A26" s="13"/>
      <c r="B26" s="98"/>
      <c r="C26" s="135" t="s">
        <v>131</v>
      </c>
      <c r="D26" s="135"/>
      <c r="E26" s="135"/>
      <c r="F26" s="135"/>
      <c r="G26" s="135"/>
      <c r="H26" s="135"/>
      <c r="I26" s="135"/>
      <c r="J26" s="135"/>
      <c r="K26" s="135"/>
    </row>
    <row r="27" spans="1:11" ht="23.25">
      <c r="A27" s="13"/>
      <c r="B27" s="15"/>
      <c r="C27" s="119">
        <v>0.3</v>
      </c>
      <c r="D27" s="46" t="s">
        <v>80</v>
      </c>
      <c r="E27" s="47">
        <f>D23</f>
        <v>1</v>
      </c>
      <c r="F27" s="48" t="s">
        <v>126</v>
      </c>
      <c r="G27" s="49">
        <f>F23</f>
        <v>1</v>
      </c>
      <c r="H27" s="50" t="s">
        <v>82</v>
      </c>
      <c r="I27" s="47">
        <f>+H23</f>
        <v>1</v>
      </c>
      <c r="J27" s="50" t="s">
        <v>132</v>
      </c>
      <c r="K27" s="49">
        <f>SUM(J23)</f>
        <v>1</v>
      </c>
    </row>
    <row r="28" spans="1:11" ht="23.25">
      <c r="A28" s="13"/>
      <c r="B28" s="13"/>
      <c r="C28" s="13" t="s">
        <v>128</v>
      </c>
      <c r="D28" s="113"/>
      <c r="E28" s="51">
        <f>SUM(0.1* E27)</f>
        <v>0.1</v>
      </c>
      <c r="F28" s="98" t="s">
        <v>41</v>
      </c>
      <c r="G28" s="51">
        <f>SUM(0.15*G27)</f>
        <v>0.15</v>
      </c>
      <c r="H28" s="98" t="s">
        <v>41</v>
      </c>
      <c r="I28" s="51">
        <f>SUM(0.2*I27)</f>
        <v>0.2</v>
      </c>
      <c r="J28" s="98" t="s">
        <v>41</v>
      </c>
      <c r="K28" s="51">
        <f>SUM(0.25*K27)</f>
        <v>0.25</v>
      </c>
    </row>
    <row r="29" spans="1:11" ht="23.25">
      <c r="A29" s="18" t="s">
        <v>33</v>
      </c>
      <c r="B29" s="18"/>
      <c r="C29" s="13" t="s">
        <v>128</v>
      </c>
      <c r="D29" s="136">
        <f>TRUNC(E28,3)</f>
        <v>0.1</v>
      </c>
      <c r="E29" s="136">
        <f>TRUNC(E28,3)</f>
        <v>0.1</v>
      </c>
      <c r="F29" s="98" t="s">
        <v>41</v>
      </c>
      <c r="G29" s="101">
        <f>TRUNC(G28,3)</f>
        <v>0.15</v>
      </c>
      <c r="H29" s="98" t="s">
        <v>42</v>
      </c>
      <c r="I29" s="102">
        <f>TRUNC(I28,3)</f>
        <v>0.2</v>
      </c>
      <c r="J29" s="98" t="s">
        <v>41</v>
      </c>
      <c r="K29" s="102">
        <f>TRUNC(K28,3)</f>
        <v>0.25</v>
      </c>
    </row>
    <row r="30" spans="1:11" ht="23.25">
      <c r="A30" s="13"/>
      <c r="B30" s="13"/>
      <c r="C30" s="38" t="s">
        <v>43</v>
      </c>
      <c r="D30" s="137">
        <f>C27+D29+G29+I29+K29</f>
        <v>1</v>
      </c>
      <c r="E30" s="137"/>
      <c r="F30" s="52"/>
      <c r="G30" s="53"/>
      <c r="H30" s="15"/>
      <c r="I30" s="15"/>
      <c r="J30" s="15"/>
      <c r="K30" s="13"/>
    </row>
    <row r="31" spans="1:11" ht="23.25">
      <c r="A31" s="13"/>
      <c r="B31" s="13"/>
      <c r="C31" s="54" t="s">
        <v>44</v>
      </c>
      <c r="D31" s="13"/>
      <c r="E31" s="13"/>
      <c r="F31" s="13"/>
      <c r="G31" s="13"/>
      <c r="H31" s="137">
        <f>TRUNC(D30,3)</f>
        <v>1</v>
      </c>
      <c r="I31" s="137"/>
      <c r="J31" s="13"/>
      <c r="K31" s="15"/>
    </row>
    <row r="32" spans="1:11" ht="23.25">
      <c r="A32" s="13"/>
      <c r="B32" s="13"/>
      <c r="C32" s="54"/>
      <c r="D32" s="13"/>
      <c r="E32" s="13"/>
      <c r="F32" s="13"/>
      <c r="G32" s="13"/>
      <c r="H32" s="97"/>
      <c r="I32" s="97"/>
      <c r="J32" s="13"/>
      <c r="K32" s="15"/>
    </row>
    <row r="33" spans="1:11" ht="23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3.25">
      <c r="A34" s="13"/>
      <c r="B34" s="13"/>
      <c r="C34" s="54" t="s">
        <v>45</v>
      </c>
      <c r="D34" s="13"/>
      <c r="E34" s="13"/>
      <c r="F34" s="13"/>
      <c r="G34" s="13"/>
      <c r="H34" s="139">
        <f>H31</f>
        <v>1</v>
      </c>
      <c r="I34" s="140"/>
      <c r="J34" s="13"/>
      <c r="K34" s="55"/>
    </row>
    <row r="35" spans="1:11" ht="23.25">
      <c r="A35" s="13"/>
      <c r="B35" s="13" t="s">
        <v>46</v>
      </c>
      <c r="C35" s="13"/>
      <c r="D35" s="13"/>
      <c r="E35" s="13"/>
      <c r="F35" s="13"/>
      <c r="G35" s="13"/>
      <c r="H35" s="83"/>
      <c r="I35" s="83"/>
      <c r="J35" s="13"/>
      <c r="K35" s="15"/>
    </row>
    <row r="36" spans="1:11" ht="23.25">
      <c r="A36" s="13"/>
      <c r="B36" s="13" t="s">
        <v>47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 ht="23.25">
      <c r="A37" s="13"/>
      <c r="B37" s="54" t="s">
        <v>48</v>
      </c>
      <c r="C37" s="98"/>
      <c r="D37" s="13"/>
      <c r="E37" s="56"/>
      <c r="F37" s="57"/>
      <c r="G37" s="58" t="s">
        <v>49</v>
      </c>
      <c r="H37" s="13"/>
      <c r="I37" s="59">
        <v>0.96</v>
      </c>
      <c r="J37" s="48"/>
      <c r="K37" s="60"/>
    </row>
    <row r="38" spans="1:11" ht="23.25">
      <c r="A38" s="13"/>
      <c r="B38" s="54" t="s">
        <v>50</v>
      </c>
      <c r="C38" s="98"/>
      <c r="D38" s="13"/>
      <c r="E38" s="56"/>
      <c r="F38" s="57"/>
      <c r="G38" s="61" t="s">
        <v>51</v>
      </c>
      <c r="H38" s="13"/>
      <c r="I38" s="59">
        <v>1.04</v>
      </c>
      <c r="J38" s="48"/>
      <c r="K38" s="60"/>
    </row>
    <row r="39" spans="1:11" ht="23.25">
      <c r="A39" s="13"/>
      <c r="B39" s="13"/>
      <c r="C39" s="96" t="s">
        <v>52</v>
      </c>
      <c r="D39" s="13"/>
      <c r="E39" s="141" t="str">
        <f>IF(H34&lt;=$I37,"ให้เรียกเงินคืน"," 0 ")</f>
        <v xml:space="preserve"> 0 </v>
      </c>
      <c r="F39" s="142"/>
      <c r="G39" s="143" t="str">
        <f>IF(H34&gt;=$I38,"ให้เพิ่มค่างาน"," 0 ")</f>
        <v xml:space="preserve"> 0 </v>
      </c>
      <c r="H39" s="144"/>
      <c r="I39" s="145" t="str">
        <f>IF(E39=G39,"อยู่ในช่วง 4%",0)</f>
        <v>อยู่ในช่วง 4%</v>
      </c>
      <c r="J39" s="146"/>
      <c r="K39" s="48"/>
    </row>
    <row r="40" spans="1:11" ht="23.25">
      <c r="A40" s="13"/>
      <c r="B40" s="13"/>
      <c r="C40" s="96" t="s">
        <v>53</v>
      </c>
      <c r="D40" s="13"/>
      <c r="E40" s="149">
        <f>IF(H34&lt;I37,"ต่ำกว่า 4 %", 0)</f>
        <v>0</v>
      </c>
      <c r="F40" s="150"/>
      <c r="G40" s="151" t="str">
        <f>IF(H34&gt;I38,"สูงกว่า 4%","0")</f>
        <v>0</v>
      </c>
      <c r="H40" s="152"/>
      <c r="I40" s="147"/>
      <c r="J40" s="148"/>
      <c r="K40" s="15"/>
    </row>
    <row r="41" spans="1:11" ht="23.25">
      <c r="A41" s="13"/>
      <c r="B41" s="13"/>
      <c r="C41" s="20" t="s">
        <v>54</v>
      </c>
      <c r="D41" s="54" t="s">
        <v>55</v>
      </c>
      <c r="E41" s="13"/>
      <c r="F41" s="13"/>
      <c r="G41" s="62" t="str">
        <f>IF($H$34&lt;$I$37,$I$37-$H$34,"ไม่มี")</f>
        <v>ไม่มี</v>
      </c>
      <c r="H41" s="63"/>
      <c r="I41" s="64"/>
      <c r="J41" s="13"/>
      <c r="K41" s="13"/>
    </row>
    <row r="42" spans="1:11" ht="23.25">
      <c r="A42" s="13"/>
      <c r="B42" s="13"/>
      <c r="C42" s="20"/>
      <c r="D42" s="54" t="s">
        <v>56</v>
      </c>
      <c r="E42" s="13"/>
      <c r="F42" s="13"/>
      <c r="G42" s="62" t="str">
        <f>IF(H34&gt;=I38,H34-I38,"ไม่มี")</f>
        <v>ไม่มี</v>
      </c>
      <c r="H42" s="63"/>
      <c r="I42" s="64"/>
      <c r="J42" s="13"/>
      <c r="K42" s="13"/>
    </row>
    <row r="43" spans="1:11" ht="23.25">
      <c r="A43" s="13"/>
      <c r="B43" s="13"/>
      <c r="C43" s="13"/>
      <c r="D43" s="13"/>
      <c r="E43" s="65" t="s">
        <v>57</v>
      </c>
      <c r="F43" s="66" t="s">
        <v>58</v>
      </c>
      <c r="G43" s="67"/>
      <c r="H43" s="57"/>
      <c r="I43" s="68"/>
      <c r="J43" s="57"/>
      <c r="K43" s="57"/>
    </row>
    <row r="44" spans="1:11" ht="23.25">
      <c r="A44" s="20"/>
      <c r="B44" s="13" t="s">
        <v>59</v>
      </c>
      <c r="C44" s="13"/>
      <c r="D44" s="132" t="str">
        <f>E39</f>
        <v xml:space="preserve"> 0 </v>
      </c>
      <c r="E44" s="132"/>
      <c r="F44" s="20" t="s">
        <v>60</v>
      </c>
      <c r="G44" s="133">
        <f>I9</f>
        <v>0</v>
      </c>
      <c r="H44" s="133"/>
      <c r="I44" s="95" t="s">
        <v>61</v>
      </c>
      <c r="J44" s="69">
        <f>IF(G41="ไม่มี",0,G41)</f>
        <v>0</v>
      </c>
      <c r="K44" s="70"/>
    </row>
    <row r="45" spans="1:11" ht="23.25">
      <c r="A45" s="13"/>
      <c r="B45" s="13"/>
      <c r="C45" s="13"/>
      <c r="D45" s="13"/>
      <c r="E45" s="13"/>
      <c r="F45" s="20" t="s">
        <v>60</v>
      </c>
      <c r="G45" s="129">
        <f>IF(D44="ให้เรียกเงินคืน",(G44*J44),0)</f>
        <v>0</v>
      </c>
      <c r="H45" s="129"/>
      <c r="I45" s="130"/>
      <c r="J45" s="130"/>
      <c r="K45" s="130"/>
    </row>
    <row r="46" spans="1:11" ht="23.25">
      <c r="A46" s="26"/>
      <c r="B46" s="26"/>
      <c r="C46" s="26"/>
      <c r="D46" s="26"/>
      <c r="E46" s="26"/>
      <c r="F46" s="131" t="str">
        <f>BAHTTEXT(G45)</f>
        <v>ศูนย์บาทถ้วน</v>
      </c>
      <c r="G46" s="131"/>
      <c r="H46" s="131"/>
      <c r="I46" s="131"/>
      <c r="J46" s="131"/>
      <c r="K46" s="99"/>
    </row>
    <row r="47" spans="1:11" ht="23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23.25">
      <c r="A48" s="13"/>
      <c r="B48" s="13" t="s">
        <v>59</v>
      </c>
      <c r="C48" s="13"/>
      <c r="D48" s="132" t="str">
        <f>G39</f>
        <v xml:space="preserve"> 0 </v>
      </c>
      <c r="E48" s="132"/>
      <c r="F48" s="20" t="s">
        <v>60</v>
      </c>
      <c r="G48" s="133">
        <f>G44</f>
        <v>0</v>
      </c>
      <c r="H48" s="133"/>
      <c r="I48" s="95" t="s">
        <v>61</v>
      </c>
      <c r="J48" s="69">
        <f>IF(G42="ไม่มี",0,G42)</f>
        <v>0</v>
      </c>
      <c r="K48" s="13"/>
    </row>
    <row r="49" spans="1:11" ht="23.25">
      <c r="A49" s="13"/>
      <c r="B49" s="13"/>
      <c r="C49" s="13"/>
      <c r="D49" s="13"/>
      <c r="E49" s="13"/>
      <c r="F49" s="20" t="s">
        <v>60</v>
      </c>
      <c r="G49" s="134">
        <f>IF(D48=" 0 ",0,G48*J48)</f>
        <v>0</v>
      </c>
      <c r="H49" s="134"/>
      <c r="I49" s="13"/>
      <c r="J49" s="13"/>
      <c r="K49" s="13"/>
    </row>
    <row r="50" spans="1:11" ht="23.25">
      <c r="A50" s="13"/>
      <c r="B50" s="26"/>
      <c r="C50" s="26"/>
      <c r="D50" s="26"/>
      <c r="E50" s="127" t="str">
        <f>BAHTTEXT(G49)</f>
        <v>ศูนย์บาทถ้วน</v>
      </c>
      <c r="F50" s="127"/>
      <c r="G50" s="127"/>
      <c r="H50" s="127"/>
      <c r="I50" s="127"/>
      <c r="J50" s="127"/>
      <c r="K50" s="127"/>
    </row>
    <row r="51" spans="1:11" ht="23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23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23.25">
      <c r="A53" s="13"/>
      <c r="B53" s="13"/>
      <c r="C53" s="13"/>
      <c r="D53" s="13"/>
      <c r="E53" s="13"/>
      <c r="F53" s="13"/>
      <c r="G53" s="13"/>
      <c r="H53" s="13" t="s">
        <v>65</v>
      </c>
      <c r="I53" s="128"/>
      <c r="J53" s="128"/>
      <c r="K53" s="128"/>
    </row>
    <row r="54" spans="1:11" ht="23.25">
      <c r="A54" s="13"/>
      <c r="B54" s="13"/>
      <c r="C54" s="13"/>
      <c r="D54" s="13"/>
      <c r="E54" s="13"/>
      <c r="F54" s="13"/>
      <c r="G54" s="13"/>
      <c r="H54" s="13"/>
      <c r="I54" s="94"/>
      <c r="J54" s="94"/>
      <c r="K54" s="94"/>
    </row>
    <row r="55" spans="1:11" ht="23.25">
      <c r="A55" s="71"/>
      <c r="B55" s="71"/>
      <c r="C55" s="71"/>
      <c r="D55" s="72" t="s">
        <v>64</v>
      </c>
      <c r="E55" s="72"/>
      <c r="F55" s="72"/>
      <c r="G55" s="4" t="s">
        <v>67</v>
      </c>
      <c r="H55" s="71"/>
      <c r="I55" s="71"/>
      <c r="J55" s="71"/>
      <c r="K55" s="71"/>
    </row>
    <row r="56" spans="1:11" ht="23.25">
      <c r="A56" s="71"/>
      <c r="B56" s="71"/>
      <c r="C56" s="71"/>
      <c r="D56" s="135"/>
      <c r="E56" s="135"/>
      <c r="F56" s="135"/>
      <c r="G56" s="135"/>
      <c r="H56" s="71"/>
      <c r="I56" s="71"/>
      <c r="J56" s="71"/>
      <c r="K56" s="71"/>
    </row>
    <row r="57" spans="1:11" ht="23.25">
      <c r="A57" s="71"/>
      <c r="B57" s="72"/>
      <c r="C57" s="72"/>
      <c r="D57" s="170"/>
      <c r="E57" s="170"/>
      <c r="F57" s="170"/>
      <c r="G57" s="170"/>
      <c r="H57" s="72"/>
      <c r="I57" s="72"/>
      <c r="J57" s="4"/>
      <c r="K57" s="4"/>
    </row>
    <row r="58" spans="1:11" ht="23.25">
      <c r="A58" s="71"/>
      <c r="B58" s="72"/>
      <c r="C58" s="72"/>
      <c r="D58" s="103"/>
      <c r="E58" s="103"/>
      <c r="F58" s="103"/>
      <c r="G58" s="103"/>
      <c r="H58" s="72"/>
      <c r="I58" s="72"/>
      <c r="J58" s="4"/>
      <c r="K58" s="4"/>
    </row>
    <row r="59" spans="1:11" ht="23.25">
      <c r="A59" s="71"/>
      <c r="B59" s="72" t="s">
        <v>64</v>
      </c>
      <c r="C59" s="72"/>
      <c r="D59" s="72"/>
      <c r="E59" s="4" t="s">
        <v>68</v>
      </c>
      <c r="G59" s="72" t="s">
        <v>64</v>
      </c>
      <c r="H59" s="72"/>
      <c r="I59" s="4" t="s">
        <v>70</v>
      </c>
      <c r="J59" s="4"/>
      <c r="K59" s="4"/>
    </row>
    <row r="60" spans="1:11" ht="23.25">
      <c r="A60" s="71"/>
      <c r="B60" s="135"/>
      <c r="C60" s="135"/>
      <c r="D60" s="135"/>
      <c r="E60" s="135"/>
      <c r="G60" s="171"/>
      <c r="H60" s="171"/>
      <c r="I60" s="171"/>
      <c r="J60" s="171"/>
      <c r="K60" s="104"/>
    </row>
    <row r="61" spans="1:11" ht="23.25">
      <c r="A61" s="71"/>
      <c r="B61" s="170"/>
      <c r="C61" s="170"/>
      <c r="D61" s="170"/>
      <c r="E61" s="170"/>
      <c r="G61" s="170"/>
      <c r="H61" s="170"/>
      <c r="I61" s="170"/>
      <c r="J61" s="4"/>
      <c r="K61" s="4"/>
    </row>
    <row r="62" spans="1:11" ht="23.25">
      <c r="A62" s="71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23.25">
      <c r="A63" s="71"/>
      <c r="B63" s="4"/>
      <c r="C63" s="4"/>
      <c r="D63" s="103"/>
      <c r="E63" s="72"/>
      <c r="F63" s="72"/>
      <c r="G63" s="4"/>
      <c r="H63" s="4"/>
      <c r="I63" s="4"/>
      <c r="J63" s="4"/>
      <c r="K63" s="4"/>
    </row>
    <row r="64" spans="1:11" ht="23.25">
      <c r="A64" s="71"/>
      <c r="B64" s="4"/>
      <c r="C64" s="4"/>
      <c r="D64" s="103"/>
      <c r="E64" s="72"/>
      <c r="F64" s="72"/>
      <c r="G64" s="4"/>
      <c r="H64" s="4"/>
      <c r="I64" s="4"/>
      <c r="J64" s="4"/>
      <c r="K64" s="4"/>
    </row>
    <row r="65" spans="1:11" ht="23.25">
      <c r="A65" s="71"/>
      <c r="B65" s="72"/>
      <c r="C65" s="72"/>
      <c r="D65" s="4"/>
      <c r="E65" s="13"/>
      <c r="F65" s="4"/>
      <c r="G65" s="4"/>
      <c r="K65" s="4"/>
    </row>
    <row r="66" spans="1:11" ht="23.25">
      <c r="A66" s="71"/>
      <c r="B66" s="72"/>
      <c r="C66" s="104"/>
      <c r="D66" s="4"/>
      <c r="E66" s="4"/>
      <c r="F66" s="4"/>
      <c r="G66" s="4"/>
      <c r="K66" s="4"/>
    </row>
    <row r="67" spans="1:11" ht="23.25">
      <c r="A67" s="71"/>
      <c r="B67" s="4"/>
      <c r="C67" s="4"/>
      <c r="D67" s="4"/>
      <c r="E67" s="4"/>
      <c r="F67" s="4"/>
      <c r="G67" s="4"/>
      <c r="K67" s="4"/>
    </row>
    <row r="68" spans="1:11">
      <c r="E68" s="76"/>
    </row>
  </sheetData>
  <mergeCells count="40">
    <mergeCell ref="C7:E7"/>
    <mergeCell ref="G7:H7"/>
    <mergeCell ref="A1:K1"/>
    <mergeCell ref="A2:K2"/>
    <mergeCell ref="C3:K3"/>
    <mergeCell ref="E6:F6"/>
    <mergeCell ref="G6:I6"/>
    <mergeCell ref="H34:I34"/>
    <mergeCell ref="A8:K8"/>
    <mergeCell ref="F9:G9"/>
    <mergeCell ref="I9:J9"/>
    <mergeCell ref="G11:H11"/>
    <mergeCell ref="I15:J15"/>
    <mergeCell ref="I18:J18"/>
    <mergeCell ref="C26:K26"/>
    <mergeCell ref="D29:E29"/>
    <mergeCell ref="D30:E30"/>
    <mergeCell ref="H31:I31"/>
    <mergeCell ref="A33:K33"/>
    <mergeCell ref="G49:H49"/>
    <mergeCell ref="E39:F39"/>
    <mergeCell ref="G39:H39"/>
    <mergeCell ref="I39:J40"/>
    <mergeCell ref="E40:F40"/>
    <mergeCell ref="G40:H40"/>
    <mergeCell ref="D44:E44"/>
    <mergeCell ref="G44:H44"/>
    <mergeCell ref="G45:H45"/>
    <mergeCell ref="I45:K45"/>
    <mergeCell ref="F46:J46"/>
    <mergeCell ref="D48:E48"/>
    <mergeCell ref="G48:H48"/>
    <mergeCell ref="B61:E61"/>
    <mergeCell ref="G61:I61"/>
    <mergeCell ref="E50:K50"/>
    <mergeCell ref="I53:K53"/>
    <mergeCell ref="D56:G56"/>
    <mergeCell ref="D57:G57"/>
    <mergeCell ref="B60:E60"/>
    <mergeCell ref="G60:J60"/>
  </mergeCells>
  <pageMargins left="0.26" right="0.13" top="0.75" bottom="0.75" header="0.3" footer="0.3"/>
  <pageSetup paperSize="9" orientation="portrait" r:id="rId1"/>
  <headerFooter>
    <oddHeader>&amp;R&amp;P/&amp;N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421F2-787B-4B16-80C5-B751927E303B}">
  <sheetPr>
    <tabColor rgb="FFFFC000"/>
  </sheetPr>
  <dimension ref="A1:K68"/>
  <sheetViews>
    <sheetView zoomScaleNormal="100" workbookViewId="0">
      <selection activeCell="N12" sqref="N12"/>
    </sheetView>
  </sheetViews>
  <sheetFormatPr defaultRowHeight="15"/>
  <cols>
    <col min="1" max="1" width="6.7109375" customWidth="1"/>
    <col min="2" max="2" width="10.5703125" customWidth="1"/>
    <col min="3" max="3" width="9.28515625" customWidth="1"/>
    <col min="5" max="5" width="7.140625" customWidth="1"/>
    <col min="6" max="6" width="13.85546875" customWidth="1"/>
    <col min="7" max="7" width="7.28515625" customWidth="1"/>
    <col min="8" max="8" width="10.85546875" customWidth="1"/>
    <col min="9" max="9" width="9.140625" customWidth="1"/>
    <col min="10" max="10" width="7.42578125" customWidth="1"/>
    <col min="11" max="11" width="8" customWidth="1"/>
  </cols>
  <sheetData>
    <row r="1" spans="1:11" ht="23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</row>
    <row r="2" spans="1:11" ht="23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11" ht="23.25">
      <c r="A3" s="1" t="s">
        <v>2</v>
      </c>
      <c r="B3" s="2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23.25">
      <c r="A4" s="73" t="s">
        <v>62</v>
      </c>
      <c r="B4" s="73"/>
      <c r="C4" s="73" t="s">
        <v>121</v>
      </c>
      <c r="D4" s="73"/>
      <c r="E4" s="73"/>
      <c r="F4" s="73"/>
      <c r="G4" s="73"/>
      <c r="H4" s="73"/>
      <c r="I4" s="73"/>
      <c r="J4" s="73"/>
      <c r="K4" s="73"/>
    </row>
    <row r="5" spans="1:11" ht="23.25">
      <c r="A5" s="1" t="s">
        <v>3</v>
      </c>
      <c r="B5" s="2"/>
      <c r="C5" s="3"/>
      <c r="D5" s="2"/>
      <c r="E5" s="2"/>
      <c r="F5" s="2"/>
      <c r="G5" s="2"/>
      <c r="H5" s="2"/>
      <c r="I5" s="2"/>
      <c r="J5" s="2"/>
      <c r="K5" s="4"/>
    </row>
    <row r="6" spans="1:11" ht="23.25">
      <c r="A6" s="73" t="s">
        <v>63</v>
      </c>
      <c r="B6" s="74"/>
      <c r="C6" s="74"/>
      <c r="D6" s="74"/>
      <c r="E6" s="160" t="s">
        <v>4</v>
      </c>
      <c r="F6" s="160"/>
      <c r="G6" s="161"/>
      <c r="H6" s="161"/>
      <c r="I6" s="161"/>
      <c r="J6" s="4"/>
      <c r="K6" s="4"/>
    </row>
    <row r="7" spans="1:11" ht="23.25">
      <c r="A7" s="5" t="s">
        <v>5</v>
      </c>
      <c r="B7" s="6"/>
      <c r="C7" s="162"/>
      <c r="D7" s="162"/>
      <c r="E7" s="162"/>
      <c r="F7" s="7" t="s">
        <v>6</v>
      </c>
      <c r="G7" s="169" t="s">
        <v>7</v>
      </c>
      <c r="H7" s="169"/>
      <c r="I7" s="118"/>
      <c r="J7" s="118"/>
      <c r="K7" s="118"/>
    </row>
    <row r="8" spans="1:11" ht="23.25">
      <c r="A8" s="163" t="s">
        <v>133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1" ht="23.25">
      <c r="A9" s="8" t="s">
        <v>8</v>
      </c>
      <c r="B9" s="4"/>
      <c r="C9" s="9"/>
      <c r="D9" s="103" t="s">
        <v>9</v>
      </c>
      <c r="E9" s="2"/>
      <c r="F9" s="164"/>
      <c r="G9" s="165"/>
      <c r="H9" s="103" t="s">
        <v>10</v>
      </c>
      <c r="I9" s="166"/>
      <c r="J9" s="166"/>
      <c r="K9" s="11" t="s">
        <v>6</v>
      </c>
    </row>
    <row r="10" spans="1:11" ht="23.25">
      <c r="A10" s="12" t="s">
        <v>11</v>
      </c>
      <c r="B10" s="13"/>
      <c r="C10" s="13"/>
      <c r="D10" s="15" t="s">
        <v>12</v>
      </c>
      <c r="E10" s="16" t="s">
        <v>134</v>
      </c>
      <c r="F10" s="17"/>
      <c r="G10" s="17"/>
      <c r="H10" s="77"/>
      <c r="I10" s="77"/>
      <c r="J10" s="78">
        <f>I10-H10</f>
        <v>0</v>
      </c>
      <c r="K10" s="17"/>
    </row>
    <row r="11" spans="1:11" ht="23.25">
      <c r="A11" s="18"/>
      <c r="B11" s="105" t="s">
        <v>66</v>
      </c>
      <c r="C11" s="13"/>
      <c r="D11" s="15" t="s">
        <v>69</v>
      </c>
      <c r="E11" s="19"/>
      <c r="F11" s="20" t="s">
        <v>14</v>
      </c>
      <c r="G11" s="167">
        <f>C7</f>
        <v>0</v>
      </c>
      <c r="H11" s="167"/>
      <c r="I11" s="96" t="s">
        <v>6</v>
      </c>
      <c r="J11" s="100"/>
      <c r="K11" s="96"/>
    </row>
    <row r="12" spans="1:11" ht="23.25">
      <c r="A12" s="15"/>
      <c r="B12" s="13"/>
      <c r="C12" s="13"/>
      <c r="D12" s="15"/>
      <c r="E12" s="19"/>
      <c r="F12" s="21"/>
      <c r="G12" s="22"/>
      <c r="H12" s="23" t="str">
        <f>"( "&amp;BAHTTEXT(G11)&amp;" )"</f>
        <v>( ศูนย์บาทถ้วน )</v>
      </c>
      <c r="I12" s="23"/>
      <c r="J12" s="23"/>
      <c r="K12" s="99"/>
    </row>
    <row r="13" spans="1:11" ht="23.25">
      <c r="A13" s="2"/>
      <c r="B13" s="4"/>
      <c r="C13" s="4"/>
      <c r="D13" s="2"/>
      <c r="E13" s="24"/>
      <c r="F13" s="2"/>
      <c r="G13" s="4"/>
      <c r="H13" s="99"/>
      <c r="I13" s="99"/>
      <c r="J13" s="99"/>
      <c r="K13" s="99"/>
    </row>
    <row r="14" spans="1:11" ht="23.25">
      <c r="A14" s="18" t="s">
        <v>15</v>
      </c>
      <c r="B14" s="13"/>
      <c r="C14" s="25" t="s">
        <v>16</v>
      </c>
      <c r="D14" s="13" t="s">
        <v>135</v>
      </c>
      <c r="E14" s="15"/>
      <c r="F14" s="13"/>
      <c r="G14" s="13"/>
      <c r="H14" s="13"/>
      <c r="I14" s="13"/>
      <c r="J14" s="13"/>
      <c r="K14" s="13"/>
    </row>
    <row r="15" spans="1:11" s="89" customFormat="1" ht="23.25">
      <c r="A15" s="86"/>
      <c r="B15" s="2"/>
      <c r="C15" s="87" t="s">
        <v>18</v>
      </c>
      <c r="D15" s="11"/>
      <c r="E15" s="2"/>
      <c r="F15" s="2"/>
      <c r="G15" s="88"/>
      <c r="H15" s="106" t="s">
        <v>71</v>
      </c>
      <c r="I15" s="161"/>
      <c r="J15" s="161"/>
      <c r="K15" s="2"/>
    </row>
    <row r="16" spans="1:11" s="89" customFormat="1" ht="23.25">
      <c r="A16" s="90"/>
      <c r="B16" s="4"/>
      <c r="C16" s="91" t="s">
        <v>19</v>
      </c>
      <c r="D16" s="109">
        <v>1</v>
      </c>
      <c r="E16" s="91" t="s">
        <v>20</v>
      </c>
      <c r="F16" s="109">
        <v>1</v>
      </c>
      <c r="G16" s="91" t="s">
        <v>21</v>
      </c>
      <c r="H16" s="109">
        <v>1</v>
      </c>
      <c r="I16" s="92" t="s">
        <v>22</v>
      </c>
      <c r="J16" s="110">
        <v>1</v>
      </c>
      <c r="K16" s="29"/>
    </row>
    <row r="17" spans="1:11" ht="23.25">
      <c r="A17" s="27"/>
      <c r="B17" s="13"/>
      <c r="C17" s="28"/>
      <c r="D17" s="30"/>
      <c r="E17" s="28"/>
      <c r="F17" s="30"/>
      <c r="G17" s="28"/>
      <c r="H17" s="30"/>
      <c r="I17" s="28"/>
      <c r="J17" s="30"/>
      <c r="K17" s="31"/>
    </row>
    <row r="18" spans="1:11" ht="23.25">
      <c r="A18" s="32"/>
      <c r="B18" s="13"/>
      <c r="C18" s="18" t="s">
        <v>23</v>
      </c>
      <c r="D18" s="14"/>
      <c r="E18" s="15"/>
      <c r="F18" s="15"/>
      <c r="G18" s="26"/>
      <c r="H18" s="107" t="s">
        <v>71</v>
      </c>
      <c r="I18" s="168"/>
      <c r="J18" s="168"/>
      <c r="K18" s="15"/>
    </row>
    <row r="19" spans="1:11" ht="23.25">
      <c r="A19" s="32"/>
      <c r="B19" s="13"/>
      <c r="C19" s="28" t="s">
        <v>24</v>
      </c>
      <c r="D19" s="108">
        <v>1</v>
      </c>
      <c r="E19" s="20" t="s">
        <v>25</v>
      </c>
      <c r="F19" s="108">
        <v>1</v>
      </c>
      <c r="G19" s="20" t="s">
        <v>26</v>
      </c>
      <c r="H19" s="108">
        <v>1</v>
      </c>
      <c r="I19" s="20" t="s">
        <v>27</v>
      </c>
      <c r="J19" s="111">
        <v>1</v>
      </c>
      <c r="K19" s="33"/>
    </row>
    <row r="20" spans="1:11" ht="23.25">
      <c r="A20" s="32"/>
      <c r="B20" s="13"/>
      <c r="C20" s="28"/>
      <c r="D20" s="34"/>
      <c r="E20" s="20"/>
      <c r="F20" s="34"/>
      <c r="G20" s="20"/>
      <c r="H20" s="35"/>
      <c r="I20" s="20"/>
      <c r="J20" s="35"/>
      <c r="K20" s="13"/>
    </row>
    <row r="21" spans="1:11" ht="23.25">
      <c r="A21" s="32"/>
      <c r="B21" s="26"/>
      <c r="C21" s="18" t="s">
        <v>28</v>
      </c>
      <c r="D21" s="14"/>
      <c r="E21" s="15"/>
      <c r="F21" s="15"/>
      <c r="G21" s="26"/>
      <c r="H21" s="26"/>
      <c r="I21" s="26"/>
      <c r="J21" s="15"/>
      <c r="K21" s="15"/>
    </row>
    <row r="22" spans="1:11" ht="23.25">
      <c r="A22" s="32"/>
      <c r="B22" s="15"/>
      <c r="C22" s="36" t="s">
        <v>29</v>
      </c>
      <c r="D22" s="112">
        <f>D19/D16</f>
        <v>1</v>
      </c>
      <c r="E22" s="37" t="s">
        <v>30</v>
      </c>
      <c r="F22" s="112">
        <f>F19/F16</f>
        <v>1</v>
      </c>
      <c r="G22" s="38" t="s">
        <v>31</v>
      </c>
      <c r="H22" s="60">
        <f>H19/H16</f>
        <v>1</v>
      </c>
      <c r="I22" s="20" t="s">
        <v>32</v>
      </c>
      <c r="J22" s="39">
        <f>SUM(J19/J16)</f>
        <v>1</v>
      </c>
      <c r="K22" s="15"/>
    </row>
    <row r="23" spans="1:11" ht="23.25">
      <c r="A23" s="18" t="s">
        <v>33</v>
      </c>
      <c r="B23" s="15"/>
      <c r="C23" s="37" t="s">
        <v>34</v>
      </c>
      <c r="D23" s="40">
        <f>ROUNDDOWN(D22,3)</f>
        <v>1</v>
      </c>
      <c r="E23" s="37" t="s">
        <v>34</v>
      </c>
      <c r="F23" s="40">
        <f>ROUNDDOWN(F22,3)</f>
        <v>1</v>
      </c>
      <c r="G23" s="38"/>
      <c r="H23" s="40">
        <f>ROUNDDOWN(H22,3)</f>
        <v>1</v>
      </c>
      <c r="I23" s="41"/>
      <c r="J23" s="40">
        <f>ROUNDDOWN(J22,3)</f>
        <v>1</v>
      </c>
      <c r="K23" s="15"/>
    </row>
    <row r="24" spans="1:11" ht="23.25">
      <c r="A24" s="18"/>
      <c r="B24" s="15"/>
      <c r="C24" s="37"/>
      <c r="D24" s="83"/>
      <c r="E24" s="37"/>
      <c r="F24" s="42"/>
      <c r="G24" s="37"/>
      <c r="H24" s="43"/>
      <c r="I24" s="38"/>
      <c r="J24" s="44"/>
      <c r="K24" s="15"/>
    </row>
    <row r="25" spans="1:11" ht="23.25">
      <c r="A25" s="13"/>
      <c r="B25" s="13"/>
      <c r="C25" s="18" t="s">
        <v>35</v>
      </c>
      <c r="D25" s="45"/>
      <c r="E25" s="13"/>
      <c r="F25" s="13"/>
      <c r="G25" s="13"/>
      <c r="H25" s="13"/>
      <c r="I25" s="13"/>
      <c r="J25" s="13"/>
      <c r="K25" s="13"/>
    </row>
    <row r="26" spans="1:11" ht="23.25">
      <c r="A26" s="13"/>
      <c r="B26" s="98"/>
      <c r="C26" s="135" t="s">
        <v>135</v>
      </c>
      <c r="D26" s="135"/>
      <c r="E26" s="135"/>
      <c r="F26" s="135"/>
      <c r="G26" s="135"/>
      <c r="H26" s="135"/>
      <c r="I26" s="135"/>
      <c r="J26" s="135"/>
      <c r="K26" s="135"/>
    </row>
    <row r="27" spans="1:11" ht="23.25">
      <c r="A27" s="13"/>
      <c r="B27" s="15"/>
      <c r="C27" s="119">
        <v>0.25</v>
      </c>
      <c r="D27" s="46" t="s">
        <v>80</v>
      </c>
      <c r="E27" s="47">
        <f>D23</f>
        <v>1</v>
      </c>
      <c r="F27" s="48" t="s">
        <v>136</v>
      </c>
      <c r="G27" s="49">
        <f>F23</f>
        <v>1</v>
      </c>
      <c r="H27" s="50" t="s">
        <v>82</v>
      </c>
      <c r="I27" s="47">
        <f>+H23</f>
        <v>1</v>
      </c>
      <c r="J27" s="50" t="s">
        <v>38</v>
      </c>
      <c r="K27" s="49">
        <f>SUM(J23)</f>
        <v>1</v>
      </c>
    </row>
    <row r="28" spans="1:11" ht="23.25">
      <c r="A28" s="13"/>
      <c r="B28" s="13"/>
      <c r="C28" s="13" t="s">
        <v>40</v>
      </c>
      <c r="D28" s="113"/>
      <c r="E28" s="51">
        <f>SUM(0.1* E27)</f>
        <v>0.1</v>
      </c>
      <c r="F28" s="98" t="s">
        <v>41</v>
      </c>
      <c r="G28" s="51">
        <f>SUM(0.05*G27)</f>
        <v>0.05</v>
      </c>
      <c r="H28" s="98" t="s">
        <v>41</v>
      </c>
      <c r="I28" s="51">
        <f>SUM(0.2*I27)</f>
        <v>0.2</v>
      </c>
      <c r="J28" s="98" t="s">
        <v>41</v>
      </c>
      <c r="K28" s="51">
        <f>SUM(0.4*K27)</f>
        <v>0.4</v>
      </c>
    </row>
    <row r="29" spans="1:11" ht="23.25">
      <c r="A29" s="18" t="s">
        <v>33</v>
      </c>
      <c r="B29" s="18"/>
      <c r="C29" s="13" t="s">
        <v>40</v>
      </c>
      <c r="D29" s="136">
        <f>TRUNC(E28,3)</f>
        <v>0.1</v>
      </c>
      <c r="E29" s="136">
        <f>TRUNC(E28,3)</f>
        <v>0.1</v>
      </c>
      <c r="F29" s="98" t="s">
        <v>41</v>
      </c>
      <c r="G29" s="101">
        <f>TRUNC(G28,3)</f>
        <v>0.05</v>
      </c>
      <c r="H29" s="98" t="s">
        <v>42</v>
      </c>
      <c r="I29" s="102">
        <f>TRUNC(I28,3)</f>
        <v>0.2</v>
      </c>
      <c r="J29" s="98" t="s">
        <v>41</v>
      </c>
      <c r="K29" s="102">
        <f>TRUNC(K28,3)</f>
        <v>0.4</v>
      </c>
    </row>
    <row r="30" spans="1:11" ht="23.25">
      <c r="A30" s="13"/>
      <c r="B30" s="13"/>
      <c r="C30" s="38" t="s">
        <v>43</v>
      </c>
      <c r="D30" s="137">
        <f>C27+D29+G29+I29+K29</f>
        <v>1</v>
      </c>
      <c r="E30" s="137"/>
      <c r="F30" s="52"/>
      <c r="G30" s="53"/>
      <c r="H30" s="15"/>
      <c r="I30" s="15"/>
      <c r="J30" s="15"/>
      <c r="K30" s="13"/>
    </row>
    <row r="31" spans="1:11" ht="23.25">
      <c r="A31" s="13"/>
      <c r="B31" s="13"/>
      <c r="C31" s="54" t="s">
        <v>44</v>
      </c>
      <c r="D31" s="13"/>
      <c r="E31" s="13"/>
      <c r="F31" s="13"/>
      <c r="G31" s="13"/>
      <c r="H31" s="137">
        <f>TRUNC(D30,3)</f>
        <v>1</v>
      </c>
      <c r="I31" s="137"/>
      <c r="J31" s="13"/>
      <c r="K31" s="15"/>
    </row>
    <row r="32" spans="1:11" ht="23.25">
      <c r="A32" s="13"/>
      <c r="B32" s="13"/>
      <c r="C32" s="54"/>
      <c r="D32" s="13"/>
      <c r="E32" s="13"/>
      <c r="F32" s="13"/>
      <c r="G32" s="13"/>
      <c r="H32" s="97"/>
      <c r="I32" s="97"/>
      <c r="J32" s="13"/>
      <c r="K32" s="15"/>
    </row>
    <row r="33" spans="1:11" ht="23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3.25">
      <c r="A34" s="13"/>
      <c r="B34" s="13"/>
      <c r="C34" s="54" t="s">
        <v>45</v>
      </c>
      <c r="D34" s="13"/>
      <c r="E34" s="13"/>
      <c r="F34" s="13"/>
      <c r="G34" s="13"/>
      <c r="H34" s="139">
        <f>H31</f>
        <v>1</v>
      </c>
      <c r="I34" s="140"/>
      <c r="J34" s="13"/>
      <c r="K34" s="55"/>
    </row>
    <row r="35" spans="1:11" ht="23.25">
      <c r="A35" s="13"/>
      <c r="B35" s="13" t="s">
        <v>46</v>
      </c>
      <c r="C35" s="13"/>
      <c r="D35" s="13"/>
      <c r="E35" s="13"/>
      <c r="F35" s="13"/>
      <c r="G35" s="13"/>
      <c r="H35" s="83"/>
      <c r="I35" s="83"/>
      <c r="J35" s="13"/>
      <c r="K35" s="15"/>
    </row>
    <row r="36" spans="1:11" ht="23.25">
      <c r="A36" s="13"/>
      <c r="B36" s="13" t="s">
        <v>47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 ht="23.25">
      <c r="A37" s="13"/>
      <c r="B37" s="54" t="s">
        <v>48</v>
      </c>
      <c r="C37" s="98"/>
      <c r="D37" s="13"/>
      <c r="E37" s="56"/>
      <c r="F37" s="57"/>
      <c r="G37" s="58" t="s">
        <v>49</v>
      </c>
      <c r="H37" s="13"/>
      <c r="I37" s="59">
        <v>0.96</v>
      </c>
      <c r="J37" s="48"/>
      <c r="K37" s="60"/>
    </row>
    <row r="38" spans="1:11" ht="23.25">
      <c r="A38" s="13"/>
      <c r="B38" s="54" t="s">
        <v>50</v>
      </c>
      <c r="C38" s="98"/>
      <c r="D38" s="13"/>
      <c r="E38" s="56"/>
      <c r="F38" s="57"/>
      <c r="G38" s="61" t="s">
        <v>51</v>
      </c>
      <c r="H38" s="13"/>
      <c r="I38" s="59">
        <v>1.04</v>
      </c>
      <c r="J38" s="48"/>
      <c r="K38" s="60"/>
    </row>
    <row r="39" spans="1:11" ht="23.25">
      <c r="A39" s="13"/>
      <c r="B39" s="13"/>
      <c r="C39" s="96" t="s">
        <v>52</v>
      </c>
      <c r="D39" s="13"/>
      <c r="E39" s="141" t="str">
        <f>IF(H34&lt;=$I37,"ให้เรียกเงินคืน"," 0 ")</f>
        <v xml:space="preserve"> 0 </v>
      </c>
      <c r="F39" s="142"/>
      <c r="G39" s="143" t="str">
        <f>IF(H34&gt;=$I38,"ให้เพิ่มค่างาน"," 0 ")</f>
        <v xml:space="preserve"> 0 </v>
      </c>
      <c r="H39" s="144"/>
      <c r="I39" s="145" t="str">
        <f>IF(E39=G39,"อยู่ในช่วง 4%",0)</f>
        <v>อยู่ในช่วง 4%</v>
      </c>
      <c r="J39" s="146"/>
      <c r="K39" s="48"/>
    </row>
    <row r="40" spans="1:11" ht="23.25">
      <c r="A40" s="13"/>
      <c r="B40" s="13"/>
      <c r="C40" s="96" t="s">
        <v>53</v>
      </c>
      <c r="D40" s="13"/>
      <c r="E40" s="149">
        <f>IF(H34&lt;I37,"ต่ำกว่า 4 %", 0)</f>
        <v>0</v>
      </c>
      <c r="F40" s="150"/>
      <c r="G40" s="151" t="str">
        <f>IF(H34&gt;I38,"สูงกว่า 4%","0")</f>
        <v>0</v>
      </c>
      <c r="H40" s="152"/>
      <c r="I40" s="147"/>
      <c r="J40" s="148"/>
      <c r="K40" s="15"/>
    </row>
    <row r="41" spans="1:11" ht="23.25">
      <c r="A41" s="13"/>
      <c r="B41" s="13"/>
      <c r="C41" s="20" t="s">
        <v>54</v>
      </c>
      <c r="D41" s="54" t="s">
        <v>55</v>
      </c>
      <c r="E41" s="13"/>
      <c r="F41" s="13"/>
      <c r="G41" s="62" t="str">
        <f>IF($H$34&lt;$I$37,$I$37-$H$34,"ไม่มี")</f>
        <v>ไม่มี</v>
      </c>
      <c r="H41" s="63"/>
      <c r="I41" s="64"/>
      <c r="J41" s="13"/>
      <c r="K41" s="13"/>
    </row>
    <row r="42" spans="1:11" ht="23.25">
      <c r="A42" s="13"/>
      <c r="B42" s="13"/>
      <c r="C42" s="20"/>
      <c r="D42" s="54" t="s">
        <v>56</v>
      </c>
      <c r="E42" s="13"/>
      <c r="F42" s="13"/>
      <c r="G42" s="62" t="str">
        <f>IF(H34&gt;=I38,H34-I38,"ไม่มี")</f>
        <v>ไม่มี</v>
      </c>
      <c r="H42" s="63"/>
      <c r="I42" s="64"/>
      <c r="J42" s="13"/>
      <c r="K42" s="13"/>
    </row>
    <row r="43" spans="1:11" ht="23.25">
      <c r="A43" s="13"/>
      <c r="B43" s="13"/>
      <c r="C43" s="13"/>
      <c r="D43" s="13"/>
      <c r="E43" s="65" t="s">
        <v>57</v>
      </c>
      <c r="F43" s="66" t="s">
        <v>58</v>
      </c>
      <c r="G43" s="67"/>
      <c r="H43" s="57"/>
      <c r="I43" s="68"/>
      <c r="J43" s="57"/>
      <c r="K43" s="57"/>
    </row>
    <row r="44" spans="1:11" ht="23.25">
      <c r="A44" s="20"/>
      <c r="B44" s="13" t="s">
        <v>59</v>
      </c>
      <c r="C44" s="13"/>
      <c r="D44" s="132" t="str">
        <f>E39</f>
        <v xml:space="preserve"> 0 </v>
      </c>
      <c r="E44" s="132"/>
      <c r="F44" s="20" t="s">
        <v>60</v>
      </c>
      <c r="G44" s="133">
        <f>I9</f>
        <v>0</v>
      </c>
      <c r="H44" s="133"/>
      <c r="I44" s="95" t="s">
        <v>61</v>
      </c>
      <c r="J44" s="69">
        <f>IF(G41="ไม่มี",0,G41)</f>
        <v>0</v>
      </c>
      <c r="K44" s="70"/>
    </row>
    <row r="45" spans="1:11" ht="23.25">
      <c r="A45" s="13"/>
      <c r="B45" s="13"/>
      <c r="C45" s="13"/>
      <c r="D45" s="13"/>
      <c r="E45" s="13"/>
      <c r="F45" s="20" t="s">
        <v>60</v>
      </c>
      <c r="G45" s="129">
        <f>IF(D44="ให้เรียกเงินคืน",(G44*J44),0)</f>
        <v>0</v>
      </c>
      <c r="H45" s="129"/>
      <c r="I45" s="130"/>
      <c r="J45" s="130"/>
      <c r="K45" s="130"/>
    </row>
    <row r="46" spans="1:11" ht="23.25">
      <c r="A46" s="26"/>
      <c r="B46" s="26"/>
      <c r="C46" s="26"/>
      <c r="D46" s="26"/>
      <c r="E46" s="26"/>
      <c r="F46" s="131" t="str">
        <f>BAHTTEXT(G45)</f>
        <v>ศูนย์บาทถ้วน</v>
      </c>
      <c r="G46" s="131"/>
      <c r="H46" s="131"/>
      <c r="I46" s="131"/>
      <c r="J46" s="131"/>
      <c r="K46" s="99"/>
    </row>
    <row r="47" spans="1:11" ht="23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23.25">
      <c r="A48" s="13"/>
      <c r="B48" s="13" t="s">
        <v>59</v>
      </c>
      <c r="C48" s="13"/>
      <c r="D48" s="132" t="str">
        <f>G39</f>
        <v xml:space="preserve"> 0 </v>
      </c>
      <c r="E48" s="132"/>
      <c r="F48" s="20" t="s">
        <v>60</v>
      </c>
      <c r="G48" s="133">
        <f>G44</f>
        <v>0</v>
      </c>
      <c r="H48" s="133"/>
      <c r="I48" s="95" t="s">
        <v>61</v>
      </c>
      <c r="J48" s="69">
        <f>IF(G42="ไม่มี",0,G42)</f>
        <v>0</v>
      </c>
      <c r="K48" s="13"/>
    </row>
    <row r="49" spans="1:11" ht="23.25">
      <c r="A49" s="13"/>
      <c r="B49" s="13"/>
      <c r="C49" s="13"/>
      <c r="D49" s="13"/>
      <c r="E49" s="13"/>
      <c r="F49" s="20" t="s">
        <v>60</v>
      </c>
      <c r="G49" s="134">
        <f>IF(D48=" 0 ",0,G48*J48)</f>
        <v>0</v>
      </c>
      <c r="H49" s="134"/>
      <c r="I49" s="13"/>
      <c r="J49" s="13"/>
      <c r="K49" s="13"/>
    </row>
    <row r="50" spans="1:11" ht="23.25">
      <c r="A50" s="13"/>
      <c r="B50" s="26"/>
      <c r="C50" s="26"/>
      <c r="D50" s="26"/>
      <c r="E50" s="127" t="str">
        <f>BAHTTEXT(G49)</f>
        <v>ศูนย์บาทถ้วน</v>
      </c>
      <c r="F50" s="127"/>
      <c r="G50" s="127"/>
      <c r="H50" s="127"/>
      <c r="I50" s="127"/>
      <c r="J50" s="127"/>
      <c r="K50" s="127"/>
    </row>
    <row r="51" spans="1:11" ht="23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23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23.25">
      <c r="A53" s="13"/>
      <c r="B53" s="13"/>
      <c r="C53" s="13"/>
      <c r="D53" s="13"/>
      <c r="E53" s="13"/>
      <c r="F53" s="13"/>
      <c r="G53" s="13"/>
      <c r="H53" s="13" t="s">
        <v>65</v>
      </c>
      <c r="I53" s="128"/>
      <c r="J53" s="128"/>
      <c r="K53" s="128"/>
    </row>
    <row r="54" spans="1:11" ht="23.25">
      <c r="A54" s="13"/>
      <c r="B54" s="13"/>
      <c r="C54" s="13"/>
      <c r="D54" s="13"/>
      <c r="E54" s="13"/>
      <c r="F54" s="13"/>
      <c r="G54" s="13"/>
      <c r="H54" s="13"/>
      <c r="I54" s="94"/>
      <c r="J54" s="94"/>
      <c r="K54" s="94"/>
    </row>
    <row r="55" spans="1:11" ht="23.25">
      <c r="A55" s="71"/>
      <c r="B55" s="71"/>
      <c r="C55" s="71"/>
      <c r="D55" s="72" t="s">
        <v>64</v>
      </c>
      <c r="E55" s="72"/>
      <c r="F55" s="72"/>
      <c r="G55" s="4" t="s">
        <v>67</v>
      </c>
      <c r="H55" s="71"/>
      <c r="I55" s="71"/>
      <c r="J55" s="71"/>
      <c r="K55" s="71"/>
    </row>
    <row r="56" spans="1:11" ht="23.25">
      <c r="A56" s="71"/>
      <c r="B56" s="71"/>
      <c r="C56" s="71"/>
      <c r="D56" s="135"/>
      <c r="E56" s="135"/>
      <c r="F56" s="135"/>
      <c r="G56" s="135"/>
      <c r="H56" s="71"/>
      <c r="I56" s="71"/>
      <c r="J56" s="71"/>
      <c r="K56" s="71"/>
    </row>
    <row r="57" spans="1:11" ht="23.25">
      <c r="A57" s="71"/>
      <c r="B57" s="72"/>
      <c r="C57" s="72"/>
      <c r="D57" s="170"/>
      <c r="E57" s="170"/>
      <c r="F57" s="170"/>
      <c r="G57" s="170"/>
      <c r="H57" s="72"/>
      <c r="I57" s="72"/>
      <c r="J57" s="4"/>
      <c r="K57" s="4"/>
    </row>
    <row r="58" spans="1:11" ht="23.25">
      <c r="A58" s="71"/>
      <c r="B58" s="72"/>
      <c r="C58" s="72"/>
      <c r="D58" s="103"/>
      <c r="E58" s="103"/>
      <c r="F58" s="103"/>
      <c r="G58" s="103"/>
      <c r="H58" s="72"/>
      <c r="I58" s="72"/>
      <c r="J58" s="4"/>
      <c r="K58" s="4"/>
    </row>
    <row r="59" spans="1:11" ht="23.25">
      <c r="A59" s="71"/>
      <c r="B59" s="72" t="s">
        <v>64</v>
      </c>
      <c r="C59" s="72"/>
      <c r="D59" s="72"/>
      <c r="E59" s="4" t="s">
        <v>68</v>
      </c>
      <c r="G59" s="72" t="s">
        <v>64</v>
      </c>
      <c r="H59" s="72"/>
      <c r="I59" s="4" t="s">
        <v>70</v>
      </c>
      <c r="J59" s="4"/>
      <c r="K59" s="4"/>
    </row>
    <row r="60" spans="1:11" ht="23.25">
      <c r="A60" s="71"/>
      <c r="B60" s="135"/>
      <c r="C60" s="135"/>
      <c r="D60" s="135"/>
      <c r="E60" s="135"/>
      <c r="G60" s="171"/>
      <c r="H60" s="171"/>
      <c r="I60" s="171"/>
      <c r="J60" s="171"/>
      <c r="K60" s="104"/>
    </row>
    <row r="61" spans="1:11" ht="23.25">
      <c r="A61" s="71"/>
      <c r="B61" s="170"/>
      <c r="C61" s="170"/>
      <c r="D61" s="170"/>
      <c r="E61" s="170"/>
      <c r="G61" s="170"/>
      <c r="H61" s="170"/>
      <c r="I61" s="170"/>
      <c r="J61" s="4"/>
      <c r="K61" s="4"/>
    </row>
    <row r="62" spans="1:11" ht="23.25">
      <c r="A62" s="71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23.25">
      <c r="A63" s="71"/>
      <c r="B63" s="4"/>
      <c r="C63" s="4"/>
      <c r="D63" s="103"/>
      <c r="E63" s="72"/>
      <c r="F63" s="72"/>
      <c r="G63" s="4"/>
      <c r="H63" s="4"/>
      <c r="I63" s="4"/>
      <c r="J63" s="4"/>
      <c r="K63" s="4"/>
    </row>
    <row r="64" spans="1:11" ht="23.25">
      <c r="A64" s="71"/>
      <c r="B64" s="4"/>
      <c r="C64" s="4"/>
      <c r="D64" s="103"/>
      <c r="E64" s="72"/>
      <c r="F64" s="72"/>
      <c r="G64" s="4"/>
      <c r="H64" s="4"/>
      <c r="I64" s="4"/>
      <c r="J64" s="4"/>
      <c r="K64" s="4"/>
    </row>
    <row r="65" spans="1:11" ht="23.25">
      <c r="A65" s="71"/>
      <c r="B65" s="72"/>
      <c r="C65" s="72"/>
      <c r="D65" s="4"/>
      <c r="E65" s="13"/>
      <c r="F65" s="4"/>
      <c r="G65" s="4"/>
      <c r="K65" s="4"/>
    </row>
    <row r="66" spans="1:11" ht="23.25">
      <c r="A66" s="71"/>
      <c r="B66" s="72"/>
      <c r="C66" s="104"/>
      <c r="D66" s="4"/>
      <c r="E66" s="4"/>
      <c r="F66" s="4"/>
      <c r="G66" s="4"/>
      <c r="K66" s="4"/>
    </row>
    <row r="67" spans="1:11" ht="23.25">
      <c r="A67" s="71"/>
      <c r="B67" s="4"/>
      <c r="C67" s="4"/>
      <c r="D67" s="4"/>
      <c r="E67" s="4"/>
      <c r="F67" s="4"/>
      <c r="G67" s="4"/>
      <c r="K67" s="4"/>
    </row>
    <row r="68" spans="1:11">
      <c r="E68" s="76"/>
    </row>
  </sheetData>
  <mergeCells count="40">
    <mergeCell ref="C7:E7"/>
    <mergeCell ref="G7:H7"/>
    <mergeCell ref="A1:K1"/>
    <mergeCell ref="A2:K2"/>
    <mergeCell ref="C3:K3"/>
    <mergeCell ref="E6:F6"/>
    <mergeCell ref="G6:I6"/>
    <mergeCell ref="H34:I34"/>
    <mergeCell ref="A8:K8"/>
    <mergeCell ref="F9:G9"/>
    <mergeCell ref="I9:J9"/>
    <mergeCell ref="G11:H11"/>
    <mergeCell ref="I15:J15"/>
    <mergeCell ref="I18:J18"/>
    <mergeCell ref="C26:K26"/>
    <mergeCell ref="D29:E29"/>
    <mergeCell ref="D30:E30"/>
    <mergeCell ref="H31:I31"/>
    <mergeCell ref="A33:K33"/>
    <mergeCell ref="G49:H49"/>
    <mergeCell ref="E39:F39"/>
    <mergeCell ref="G39:H39"/>
    <mergeCell ref="I39:J40"/>
    <mergeCell ref="E40:F40"/>
    <mergeCell ref="G40:H40"/>
    <mergeCell ref="D44:E44"/>
    <mergeCell ref="G44:H44"/>
    <mergeCell ref="G45:H45"/>
    <mergeCell ref="I45:K45"/>
    <mergeCell ref="F46:J46"/>
    <mergeCell ref="D48:E48"/>
    <mergeCell ref="G48:H48"/>
    <mergeCell ref="B61:E61"/>
    <mergeCell ref="G61:I61"/>
    <mergeCell ref="E50:K50"/>
    <mergeCell ref="I53:K53"/>
    <mergeCell ref="D56:G56"/>
    <mergeCell ref="D57:G57"/>
    <mergeCell ref="B60:E60"/>
    <mergeCell ref="G60:J60"/>
  </mergeCells>
  <pageMargins left="0.26" right="0.13" top="0.75" bottom="0.75" header="0.3" footer="0.3"/>
  <pageSetup paperSize="9" orientation="portrait" r:id="rId1"/>
  <headerFooter>
    <oddHeader>&amp;R&amp;P/&amp;N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2D74A-A6A9-43FF-8EEE-1EE70D8C5ED8}">
  <sheetPr>
    <tabColor rgb="FFFF0000"/>
  </sheetPr>
  <dimension ref="A1:K68"/>
  <sheetViews>
    <sheetView zoomScaleNormal="100" workbookViewId="0">
      <selection activeCell="K29" sqref="K29"/>
    </sheetView>
  </sheetViews>
  <sheetFormatPr defaultRowHeight="15"/>
  <cols>
    <col min="1" max="1" width="6.7109375" customWidth="1"/>
    <col min="2" max="2" width="10.5703125" customWidth="1"/>
    <col min="3" max="3" width="9.28515625" customWidth="1"/>
    <col min="5" max="5" width="7.140625" customWidth="1"/>
    <col min="6" max="6" width="13.85546875" customWidth="1"/>
    <col min="7" max="7" width="7.28515625" customWidth="1"/>
    <col min="8" max="8" width="10.85546875" customWidth="1"/>
    <col min="9" max="9" width="9.140625" customWidth="1"/>
    <col min="10" max="10" width="7.42578125" customWidth="1"/>
    <col min="11" max="11" width="8" customWidth="1"/>
  </cols>
  <sheetData>
    <row r="1" spans="1:11" ht="23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</row>
    <row r="2" spans="1:11" ht="23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11" ht="23.25">
      <c r="A3" s="1" t="s">
        <v>2</v>
      </c>
      <c r="B3" s="2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23.25">
      <c r="A4" s="73" t="s">
        <v>62</v>
      </c>
      <c r="B4" s="73"/>
      <c r="C4" s="73" t="s">
        <v>121</v>
      </c>
      <c r="D4" s="73"/>
      <c r="E4" s="73"/>
      <c r="F4" s="73"/>
      <c r="G4" s="73"/>
      <c r="H4" s="73"/>
      <c r="I4" s="73"/>
      <c r="J4" s="73"/>
      <c r="K4" s="73"/>
    </row>
    <row r="5" spans="1:11" ht="23.25">
      <c r="A5" s="1" t="s">
        <v>3</v>
      </c>
      <c r="B5" s="2"/>
      <c r="C5" s="3"/>
      <c r="D5" s="2"/>
      <c r="E5" s="2"/>
      <c r="F5" s="2"/>
      <c r="G5" s="2"/>
      <c r="H5" s="2"/>
      <c r="I5" s="2"/>
      <c r="J5" s="2"/>
      <c r="K5" s="4"/>
    </row>
    <row r="6" spans="1:11" ht="23.25">
      <c r="A6" s="73" t="s">
        <v>63</v>
      </c>
      <c r="B6" s="74"/>
      <c r="C6" s="74"/>
      <c r="D6" s="74"/>
      <c r="E6" s="160" t="s">
        <v>4</v>
      </c>
      <c r="F6" s="160"/>
      <c r="G6" s="161"/>
      <c r="H6" s="161"/>
      <c r="I6" s="161"/>
      <c r="J6" s="4"/>
      <c r="K6" s="4"/>
    </row>
    <row r="7" spans="1:11" ht="23.25">
      <c r="A7" s="5" t="s">
        <v>5</v>
      </c>
      <c r="B7" s="6"/>
      <c r="C7" s="162"/>
      <c r="D7" s="162"/>
      <c r="E7" s="162"/>
      <c r="F7" s="7" t="s">
        <v>6</v>
      </c>
      <c r="G7" s="169" t="s">
        <v>7</v>
      </c>
      <c r="H7" s="169"/>
      <c r="I7" s="118"/>
      <c r="J7" s="118"/>
      <c r="K7" s="118"/>
    </row>
    <row r="8" spans="1:11" ht="23.25">
      <c r="A8" s="163" t="s">
        <v>137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1" ht="23.25">
      <c r="A9" s="8" t="s">
        <v>8</v>
      </c>
      <c r="B9" s="4"/>
      <c r="C9" s="9"/>
      <c r="D9" s="103" t="s">
        <v>9</v>
      </c>
      <c r="E9" s="2"/>
      <c r="F9" s="164"/>
      <c r="G9" s="165"/>
      <c r="H9" s="103" t="s">
        <v>10</v>
      </c>
      <c r="I9" s="166"/>
      <c r="J9" s="166"/>
      <c r="K9" s="11" t="s">
        <v>6</v>
      </c>
    </row>
    <row r="10" spans="1:11" ht="23.25">
      <c r="A10" s="12" t="s">
        <v>11</v>
      </c>
      <c r="B10" s="13"/>
      <c r="C10" s="13"/>
      <c r="D10" s="15" t="s">
        <v>12</v>
      </c>
      <c r="E10" s="16" t="s">
        <v>138</v>
      </c>
      <c r="F10" s="17"/>
      <c r="G10" s="17"/>
      <c r="H10" s="77"/>
      <c r="I10" s="77"/>
      <c r="J10" s="78">
        <f>I10-H10</f>
        <v>0</v>
      </c>
      <c r="K10" s="17"/>
    </row>
    <row r="11" spans="1:11" ht="23.25">
      <c r="A11" s="18"/>
      <c r="B11" s="105" t="s">
        <v>66</v>
      </c>
      <c r="C11" s="13"/>
      <c r="D11" s="15" t="s">
        <v>69</v>
      </c>
      <c r="E11" s="19"/>
      <c r="F11" s="20" t="s">
        <v>14</v>
      </c>
      <c r="G11" s="167">
        <f>C7</f>
        <v>0</v>
      </c>
      <c r="H11" s="167"/>
      <c r="I11" s="96" t="s">
        <v>6</v>
      </c>
      <c r="J11" s="100"/>
      <c r="K11" s="96"/>
    </row>
    <row r="12" spans="1:11" ht="23.25">
      <c r="A12" s="15"/>
      <c r="B12" s="13"/>
      <c r="C12" s="13"/>
      <c r="D12" s="15"/>
      <c r="E12" s="19"/>
      <c r="F12" s="21"/>
      <c r="G12" s="22"/>
      <c r="H12" s="23" t="str">
        <f>"( "&amp;BAHTTEXT(G11)&amp;" )"</f>
        <v>( ศูนย์บาทถ้วน )</v>
      </c>
      <c r="I12" s="23"/>
      <c r="J12" s="23"/>
      <c r="K12" s="99"/>
    </row>
    <row r="13" spans="1:11" ht="23.25">
      <c r="A13" s="2"/>
      <c r="B13" s="4"/>
      <c r="C13" s="4"/>
      <c r="D13" s="2"/>
      <c r="E13" s="24"/>
      <c r="F13" s="2"/>
      <c r="G13" s="4"/>
      <c r="H13" s="99"/>
      <c r="I13" s="99"/>
      <c r="J13" s="99"/>
      <c r="K13" s="99"/>
    </row>
    <row r="14" spans="1:11" ht="23.25">
      <c r="A14" s="18" t="s">
        <v>15</v>
      </c>
      <c r="B14" s="13"/>
      <c r="C14" s="25" t="s">
        <v>16</v>
      </c>
      <c r="D14" s="13" t="s">
        <v>139</v>
      </c>
      <c r="E14" s="15"/>
      <c r="F14" s="13"/>
      <c r="G14" s="13"/>
      <c r="H14" s="13"/>
      <c r="I14" s="13"/>
      <c r="J14" s="13"/>
      <c r="K14" s="13"/>
    </row>
    <row r="15" spans="1:11" s="89" customFormat="1" ht="23.25">
      <c r="A15" s="86"/>
      <c r="B15" s="2"/>
      <c r="C15" s="87" t="s">
        <v>18</v>
      </c>
      <c r="D15" s="11"/>
      <c r="E15" s="2"/>
      <c r="F15" s="2"/>
      <c r="G15" s="88"/>
      <c r="H15" s="106" t="s">
        <v>71</v>
      </c>
      <c r="I15" s="161"/>
      <c r="J15" s="161"/>
      <c r="K15" s="2"/>
    </row>
    <row r="16" spans="1:11" s="89" customFormat="1" ht="23.25">
      <c r="A16" s="90"/>
      <c r="B16" s="4"/>
      <c r="C16" s="91" t="s">
        <v>19</v>
      </c>
      <c r="D16" s="109">
        <v>1</v>
      </c>
      <c r="E16" s="91" t="s">
        <v>20</v>
      </c>
      <c r="F16" s="109">
        <v>1</v>
      </c>
      <c r="G16" s="91" t="s">
        <v>21</v>
      </c>
      <c r="H16" s="109">
        <v>1</v>
      </c>
      <c r="I16" s="92" t="s">
        <v>22</v>
      </c>
      <c r="J16" s="110">
        <v>1</v>
      </c>
      <c r="K16" s="29"/>
    </row>
    <row r="17" spans="1:11" ht="23.25">
      <c r="A17" s="27"/>
      <c r="B17" s="13"/>
      <c r="C17" s="28"/>
      <c r="D17" s="30"/>
      <c r="E17" s="28"/>
      <c r="F17" s="30"/>
      <c r="G17" s="28"/>
      <c r="H17" s="30"/>
      <c r="I17" s="28"/>
      <c r="J17" s="30"/>
      <c r="K17" s="31"/>
    </row>
    <row r="18" spans="1:11" ht="23.25">
      <c r="A18" s="32"/>
      <c r="B18" s="13"/>
      <c r="C18" s="18" t="s">
        <v>23</v>
      </c>
      <c r="D18" s="14"/>
      <c r="E18" s="15"/>
      <c r="F18" s="15"/>
      <c r="G18" s="26"/>
      <c r="H18" s="107" t="s">
        <v>71</v>
      </c>
      <c r="I18" s="168"/>
      <c r="J18" s="168"/>
      <c r="K18" s="15"/>
    </row>
    <row r="19" spans="1:11" ht="23.25">
      <c r="A19" s="32"/>
      <c r="B19" s="13"/>
      <c r="C19" s="28" t="s">
        <v>24</v>
      </c>
      <c r="D19" s="108">
        <v>1</v>
      </c>
      <c r="E19" s="20" t="s">
        <v>25</v>
      </c>
      <c r="F19" s="108">
        <v>1</v>
      </c>
      <c r="G19" s="20" t="s">
        <v>26</v>
      </c>
      <c r="H19" s="108">
        <v>1</v>
      </c>
      <c r="I19" s="20" t="s">
        <v>27</v>
      </c>
      <c r="J19" s="111">
        <v>1</v>
      </c>
      <c r="K19" s="33"/>
    </row>
    <row r="20" spans="1:11" ht="23.25">
      <c r="A20" s="32"/>
      <c r="B20" s="13"/>
      <c r="C20" s="28"/>
      <c r="D20" s="34"/>
      <c r="E20" s="20"/>
      <c r="F20" s="34"/>
      <c r="G20" s="20"/>
      <c r="H20" s="35"/>
      <c r="I20" s="20"/>
      <c r="J20" s="35"/>
      <c r="K20" s="13"/>
    </row>
    <row r="21" spans="1:11" ht="23.25">
      <c r="A21" s="32"/>
      <c r="B21" s="26"/>
      <c r="C21" s="18" t="s">
        <v>28</v>
      </c>
      <c r="D21" s="14"/>
      <c r="E21" s="15"/>
      <c r="F21" s="15"/>
      <c r="G21" s="26"/>
      <c r="H21" s="26"/>
      <c r="I21" s="26"/>
      <c r="J21" s="15"/>
      <c r="K21" s="15"/>
    </row>
    <row r="22" spans="1:11" ht="23.25">
      <c r="A22" s="32"/>
      <c r="B22" s="15"/>
      <c r="C22" s="36" t="s">
        <v>29</v>
      </c>
      <c r="D22" s="112">
        <f>D19/D16</f>
        <v>1</v>
      </c>
      <c r="E22" s="37" t="s">
        <v>30</v>
      </c>
      <c r="F22" s="112">
        <f>F19/F16</f>
        <v>1</v>
      </c>
      <c r="G22" s="38" t="s">
        <v>31</v>
      </c>
      <c r="H22" s="60">
        <f>H19/H16</f>
        <v>1</v>
      </c>
      <c r="I22" s="20" t="s">
        <v>32</v>
      </c>
      <c r="J22" s="39">
        <f>SUM(J19/J16)</f>
        <v>1</v>
      </c>
      <c r="K22" s="15"/>
    </row>
    <row r="23" spans="1:11" ht="23.25">
      <c r="A23" s="18" t="s">
        <v>33</v>
      </c>
      <c r="B23" s="15"/>
      <c r="C23" s="37" t="s">
        <v>34</v>
      </c>
      <c r="D23" s="40">
        <f>ROUNDDOWN(D22,3)</f>
        <v>1</v>
      </c>
      <c r="E23" s="37" t="s">
        <v>34</v>
      </c>
      <c r="F23" s="40">
        <f>ROUNDDOWN(F22,3)</f>
        <v>1</v>
      </c>
      <c r="G23" s="38"/>
      <c r="H23" s="40">
        <f>ROUNDDOWN(H22,3)</f>
        <v>1</v>
      </c>
      <c r="I23" s="41"/>
      <c r="J23" s="40">
        <f>ROUNDDOWN(J22,3)</f>
        <v>1</v>
      </c>
      <c r="K23" s="15"/>
    </row>
    <row r="24" spans="1:11" ht="23.25">
      <c r="A24" s="18"/>
      <c r="B24" s="15"/>
      <c r="C24" s="37"/>
      <c r="D24" s="83"/>
      <c r="E24" s="37"/>
      <c r="F24" s="42"/>
      <c r="G24" s="37"/>
      <c r="H24" s="43"/>
      <c r="I24" s="38"/>
      <c r="J24" s="44"/>
      <c r="K24" s="15"/>
    </row>
    <row r="25" spans="1:11" ht="23.25">
      <c r="A25" s="13"/>
      <c r="B25" s="13"/>
      <c r="C25" s="18" t="s">
        <v>35</v>
      </c>
      <c r="D25" s="45"/>
      <c r="E25" s="13"/>
      <c r="F25" s="13"/>
      <c r="G25" s="13"/>
      <c r="H25" s="13"/>
      <c r="I25" s="13"/>
      <c r="J25" s="13"/>
      <c r="K25" s="13"/>
    </row>
    <row r="26" spans="1:11" ht="23.25">
      <c r="A26" s="13"/>
      <c r="B26" s="98"/>
      <c r="C26" s="135" t="s">
        <v>140</v>
      </c>
      <c r="D26" s="135"/>
      <c r="E26" s="135"/>
      <c r="F26" s="135"/>
      <c r="G26" s="135"/>
      <c r="H26" s="135"/>
      <c r="I26" s="135"/>
      <c r="J26" s="135"/>
      <c r="K26" s="135"/>
    </row>
    <row r="27" spans="1:11" ht="23.25">
      <c r="A27" s="13"/>
      <c r="B27" s="15"/>
      <c r="C27" s="119">
        <v>0.4</v>
      </c>
      <c r="D27" s="46" t="s">
        <v>90</v>
      </c>
      <c r="E27" s="47">
        <f>D23</f>
        <v>1</v>
      </c>
      <c r="F27" s="48" t="s">
        <v>37</v>
      </c>
      <c r="G27" s="49">
        <f>F23</f>
        <v>1</v>
      </c>
      <c r="H27" s="50" t="s">
        <v>39</v>
      </c>
      <c r="I27" s="47">
        <f>+H23</f>
        <v>1</v>
      </c>
      <c r="J27" s="50" t="s">
        <v>82</v>
      </c>
      <c r="K27" s="49">
        <f>SUM(J23)</f>
        <v>1</v>
      </c>
    </row>
    <row r="28" spans="1:11" ht="23.25">
      <c r="A28" s="13"/>
      <c r="B28" s="13"/>
      <c r="C28" s="13" t="s">
        <v>141</v>
      </c>
      <c r="D28" s="113"/>
      <c r="E28" s="51">
        <f>SUM(0.2* E27)</f>
        <v>0.2</v>
      </c>
      <c r="F28" s="98" t="s">
        <v>41</v>
      </c>
      <c r="G28" s="51">
        <f>SUM(0.1*G27)</f>
        <v>0.1</v>
      </c>
      <c r="H28" s="98" t="s">
        <v>41</v>
      </c>
      <c r="I28" s="51">
        <f>SUM(0.1*I27)</f>
        <v>0.1</v>
      </c>
      <c r="J28" s="98" t="s">
        <v>41</v>
      </c>
      <c r="K28" s="51">
        <f>SUM(0.2*K27)</f>
        <v>0.2</v>
      </c>
    </row>
    <row r="29" spans="1:11" ht="23.25">
      <c r="A29" s="18" t="s">
        <v>33</v>
      </c>
      <c r="B29" s="18"/>
      <c r="C29" s="13" t="s">
        <v>141</v>
      </c>
      <c r="D29" s="136">
        <f>TRUNC(E28,3)</f>
        <v>0.2</v>
      </c>
      <c r="E29" s="136">
        <f>TRUNC(E28,3)</f>
        <v>0.2</v>
      </c>
      <c r="F29" s="98" t="s">
        <v>41</v>
      </c>
      <c r="G29" s="101">
        <f>TRUNC(G28,3)</f>
        <v>0.1</v>
      </c>
      <c r="H29" s="98" t="s">
        <v>42</v>
      </c>
      <c r="I29" s="102">
        <f>TRUNC(I28,3)</f>
        <v>0.1</v>
      </c>
      <c r="J29" s="98" t="s">
        <v>41</v>
      </c>
      <c r="K29" s="102">
        <f>TRUNC(K28,3)</f>
        <v>0.2</v>
      </c>
    </row>
    <row r="30" spans="1:11" ht="23.25">
      <c r="A30" s="13"/>
      <c r="B30" s="13"/>
      <c r="C30" s="38" t="s">
        <v>43</v>
      </c>
      <c r="D30" s="137">
        <f>C27+D29+G29+I29+K29</f>
        <v>1</v>
      </c>
      <c r="E30" s="137"/>
      <c r="F30" s="52"/>
      <c r="G30" s="53"/>
      <c r="H30" s="15"/>
      <c r="I30" s="15"/>
      <c r="J30" s="15"/>
      <c r="K30" s="13"/>
    </row>
    <row r="31" spans="1:11" ht="23.25">
      <c r="A31" s="13"/>
      <c r="B31" s="13"/>
      <c r="C31" s="54" t="s">
        <v>44</v>
      </c>
      <c r="D31" s="13"/>
      <c r="E31" s="13"/>
      <c r="F31" s="13"/>
      <c r="G31" s="13"/>
      <c r="H31" s="137">
        <f>TRUNC(D30,3)</f>
        <v>1</v>
      </c>
      <c r="I31" s="137"/>
      <c r="J31" s="13"/>
      <c r="K31" s="15"/>
    </row>
    <row r="32" spans="1:11" ht="23.25">
      <c r="A32" s="13"/>
      <c r="B32" s="13"/>
      <c r="C32" s="54"/>
      <c r="D32" s="13"/>
      <c r="E32" s="13"/>
      <c r="F32" s="13"/>
      <c r="G32" s="13"/>
      <c r="H32" s="97"/>
      <c r="I32" s="97"/>
      <c r="J32" s="13"/>
      <c r="K32" s="15"/>
    </row>
    <row r="33" spans="1:11" ht="23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3.25">
      <c r="A34" s="13"/>
      <c r="B34" s="13"/>
      <c r="C34" s="54" t="s">
        <v>45</v>
      </c>
      <c r="D34" s="13"/>
      <c r="E34" s="13"/>
      <c r="F34" s="13"/>
      <c r="G34" s="13"/>
      <c r="H34" s="139">
        <f>H31</f>
        <v>1</v>
      </c>
      <c r="I34" s="140"/>
      <c r="J34" s="13"/>
      <c r="K34" s="55"/>
    </row>
    <row r="35" spans="1:11" ht="23.25">
      <c r="A35" s="13"/>
      <c r="B35" s="13" t="s">
        <v>46</v>
      </c>
      <c r="C35" s="13"/>
      <c r="D35" s="13"/>
      <c r="E35" s="13"/>
      <c r="F35" s="13"/>
      <c r="G35" s="13"/>
      <c r="H35" s="83"/>
      <c r="I35" s="83"/>
      <c r="J35" s="13"/>
      <c r="K35" s="15"/>
    </row>
    <row r="36" spans="1:11" ht="23.25">
      <c r="A36" s="13"/>
      <c r="B36" s="13" t="s">
        <v>47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 ht="23.25">
      <c r="A37" s="13"/>
      <c r="B37" s="54" t="s">
        <v>48</v>
      </c>
      <c r="C37" s="98"/>
      <c r="D37" s="13"/>
      <c r="E37" s="56"/>
      <c r="F37" s="57"/>
      <c r="G37" s="58" t="s">
        <v>49</v>
      </c>
      <c r="H37" s="13"/>
      <c r="I37" s="59">
        <v>0.96</v>
      </c>
      <c r="J37" s="48"/>
      <c r="K37" s="60"/>
    </row>
    <row r="38" spans="1:11" ht="23.25">
      <c r="A38" s="13"/>
      <c r="B38" s="54" t="s">
        <v>50</v>
      </c>
      <c r="C38" s="98"/>
      <c r="D38" s="13"/>
      <c r="E38" s="56"/>
      <c r="F38" s="57"/>
      <c r="G38" s="61" t="s">
        <v>51</v>
      </c>
      <c r="H38" s="13"/>
      <c r="I38" s="59">
        <v>1.04</v>
      </c>
      <c r="J38" s="48"/>
      <c r="K38" s="60"/>
    </row>
    <row r="39" spans="1:11" ht="23.25">
      <c r="A39" s="13"/>
      <c r="B39" s="13"/>
      <c r="C39" s="96" t="s">
        <v>52</v>
      </c>
      <c r="D39" s="13"/>
      <c r="E39" s="141" t="str">
        <f>IF(H34&lt;=$I37,"ให้เรียกเงินคืน"," 0 ")</f>
        <v xml:space="preserve"> 0 </v>
      </c>
      <c r="F39" s="142"/>
      <c r="G39" s="143" t="str">
        <f>IF(H34&gt;=$I38,"ให้เพิ่มค่างาน"," 0 ")</f>
        <v xml:space="preserve"> 0 </v>
      </c>
      <c r="H39" s="144"/>
      <c r="I39" s="145" t="str">
        <f>IF(E39=G39,"อยู่ในช่วง 4%",0)</f>
        <v>อยู่ในช่วง 4%</v>
      </c>
      <c r="J39" s="146"/>
      <c r="K39" s="48"/>
    </row>
    <row r="40" spans="1:11" ht="23.25">
      <c r="A40" s="13"/>
      <c r="B40" s="13"/>
      <c r="C40" s="96" t="s">
        <v>53</v>
      </c>
      <c r="D40" s="13"/>
      <c r="E40" s="149">
        <f>IF(H34&lt;I37,"ต่ำกว่า 4 %", 0)</f>
        <v>0</v>
      </c>
      <c r="F40" s="150"/>
      <c r="G40" s="151" t="str">
        <f>IF(H34&gt;I38,"สูงกว่า 4%","0")</f>
        <v>0</v>
      </c>
      <c r="H40" s="152"/>
      <c r="I40" s="147"/>
      <c r="J40" s="148"/>
      <c r="K40" s="15"/>
    </row>
    <row r="41" spans="1:11" ht="23.25">
      <c r="A41" s="13"/>
      <c r="B41" s="13"/>
      <c r="C41" s="20" t="s">
        <v>54</v>
      </c>
      <c r="D41" s="54" t="s">
        <v>55</v>
      </c>
      <c r="E41" s="13"/>
      <c r="F41" s="13"/>
      <c r="G41" s="62" t="str">
        <f>IF($H$34&lt;$I$37,$I$37-$H$34,"ไม่มี")</f>
        <v>ไม่มี</v>
      </c>
      <c r="H41" s="63"/>
      <c r="I41" s="64"/>
      <c r="J41" s="13"/>
      <c r="K41" s="13"/>
    </row>
    <row r="42" spans="1:11" ht="23.25">
      <c r="A42" s="13"/>
      <c r="B42" s="13"/>
      <c r="C42" s="20"/>
      <c r="D42" s="54" t="s">
        <v>56</v>
      </c>
      <c r="E42" s="13"/>
      <c r="F42" s="13"/>
      <c r="G42" s="62" t="str">
        <f>IF(H34&gt;=I38,H34-I38,"ไม่มี")</f>
        <v>ไม่มี</v>
      </c>
      <c r="H42" s="63"/>
      <c r="I42" s="64"/>
      <c r="J42" s="13"/>
      <c r="K42" s="13"/>
    </row>
    <row r="43" spans="1:11" ht="23.25">
      <c r="A43" s="13"/>
      <c r="B43" s="13"/>
      <c r="C43" s="13"/>
      <c r="D43" s="13"/>
      <c r="E43" s="65" t="s">
        <v>57</v>
      </c>
      <c r="F43" s="66" t="s">
        <v>58</v>
      </c>
      <c r="G43" s="67"/>
      <c r="H43" s="57"/>
      <c r="I43" s="68"/>
      <c r="J43" s="57"/>
      <c r="K43" s="57"/>
    </row>
    <row r="44" spans="1:11" ht="23.25">
      <c r="A44" s="20"/>
      <c r="B44" s="13" t="s">
        <v>59</v>
      </c>
      <c r="C44" s="13"/>
      <c r="D44" s="132" t="str">
        <f>E39</f>
        <v xml:space="preserve"> 0 </v>
      </c>
      <c r="E44" s="132"/>
      <c r="F44" s="20" t="s">
        <v>60</v>
      </c>
      <c r="G44" s="133">
        <f>I9</f>
        <v>0</v>
      </c>
      <c r="H44" s="133"/>
      <c r="I44" s="95" t="s">
        <v>61</v>
      </c>
      <c r="J44" s="69">
        <f>IF(G41="ไม่มี",0,G41)</f>
        <v>0</v>
      </c>
      <c r="K44" s="70"/>
    </row>
    <row r="45" spans="1:11" ht="23.25">
      <c r="A45" s="13"/>
      <c r="B45" s="13"/>
      <c r="C45" s="13"/>
      <c r="D45" s="13"/>
      <c r="E45" s="13"/>
      <c r="F45" s="20" t="s">
        <v>60</v>
      </c>
      <c r="G45" s="129">
        <f>IF(D44="ให้เรียกเงินคืน",(G44*J44),0)</f>
        <v>0</v>
      </c>
      <c r="H45" s="129"/>
      <c r="I45" s="130"/>
      <c r="J45" s="130"/>
      <c r="K45" s="130"/>
    </row>
    <row r="46" spans="1:11" ht="23.25">
      <c r="A46" s="26"/>
      <c r="B46" s="26"/>
      <c r="C46" s="26"/>
      <c r="D46" s="26"/>
      <c r="E46" s="26"/>
      <c r="F46" s="131" t="str">
        <f>BAHTTEXT(G45)</f>
        <v>ศูนย์บาทถ้วน</v>
      </c>
      <c r="G46" s="131"/>
      <c r="H46" s="131"/>
      <c r="I46" s="131"/>
      <c r="J46" s="131"/>
      <c r="K46" s="99"/>
    </row>
    <row r="47" spans="1:11" ht="23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23.25">
      <c r="A48" s="13"/>
      <c r="B48" s="13" t="s">
        <v>59</v>
      </c>
      <c r="C48" s="13"/>
      <c r="D48" s="132" t="str">
        <f>G39</f>
        <v xml:space="preserve"> 0 </v>
      </c>
      <c r="E48" s="132"/>
      <c r="F48" s="20" t="s">
        <v>60</v>
      </c>
      <c r="G48" s="133">
        <f>G44</f>
        <v>0</v>
      </c>
      <c r="H48" s="133"/>
      <c r="I48" s="95" t="s">
        <v>61</v>
      </c>
      <c r="J48" s="69">
        <f>IF(G42="ไม่มี",0,G42)</f>
        <v>0</v>
      </c>
      <c r="K48" s="13"/>
    </row>
    <row r="49" spans="1:11" ht="23.25">
      <c r="A49" s="13"/>
      <c r="B49" s="13"/>
      <c r="C49" s="13"/>
      <c r="D49" s="13"/>
      <c r="E49" s="13"/>
      <c r="F49" s="20" t="s">
        <v>60</v>
      </c>
      <c r="G49" s="134">
        <f>IF(D48=" 0 ",0,G48*J48)</f>
        <v>0</v>
      </c>
      <c r="H49" s="134"/>
      <c r="I49" s="13"/>
      <c r="J49" s="13"/>
      <c r="K49" s="13"/>
    </row>
    <row r="50" spans="1:11" ht="23.25">
      <c r="A50" s="13"/>
      <c r="B50" s="26"/>
      <c r="C50" s="26"/>
      <c r="D50" s="26"/>
      <c r="E50" s="127" t="str">
        <f>BAHTTEXT(G49)</f>
        <v>ศูนย์บาทถ้วน</v>
      </c>
      <c r="F50" s="127"/>
      <c r="G50" s="127"/>
      <c r="H50" s="127"/>
      <c r="I50" s="127"/>
      <c r="J50" s="127"/>
      <c r="K50" s="127"/>
    </row>
    <row r="51" spans="1:11" ht="23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23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23.25">
      <c r="A53" s="13"/>
      <c r="B53" s="13"/>
      <c r="C53" s="13"/>
      <c r="D53" s="13"/>
      <c r="E53" s="13"/>
      <c r="F53" s="13"/>
      <c r="G53" s="13"/>
      <c r="H53" s="13" t="s">
        <v>65</v>
      </c>
      <c r="I53" s="128"/>
      <c r="J53" s="128"/>
      <c r="K53" s="128"/>
    </row>
    <row r="54" spans="1:11" ht="23.25">
      <c r="A54" s="13"/>
      <c r="B54" s="13"/>
      <c r="C54" s="13"/>
      <c r="D54" s="13"/>
      <c r="E54" s="13"/>
      <c r="F54" s="13"/>
      <c r="G54" s="13"/>
      <c r="H54" s="13"/>
      <c r="I54" s="94"/>
      <c r="J54" s="94"/>
      <c r="K54" s="94"/>
    </row>
    <row r="55" spans="1:11" ht="23.25">
      <c r="A55" s="71"/>
      <c r="B55" s="71"/>
      <c r="C55" s="71"/>
      <c r="D55" s="72" t="s">
        <v>64</v>
      </c>
      <c r="E55" s="72"/>
      <c r="F55" s="72"/>
      <c r="G55" s="4" t="s">
        <v>67</v>
      </c>
      <c r="H55" s="71"/>
      <c r="I55" s="71"/>
      <c r="J55" s="71"/>
      <c r="K55" s="71"/>
    </row>
    <row r="56" spans="1:11" ht="23.25">
      <c r="A56" s="71"/>
      <c r="B56" s="71"/>
      <c r="C56" s="71"/>
      <c r="D56" s="135"/>
      <c r="E56" s="135"/>
      <c r="F56" s="135"/>
      <c r="G56" s="135"/>
      <c r="H56" s="71"/>
      <c r="I56" s="71"/>
      <c r="J56" s="71"/>
      <c r="K56" s="71"/>
    </row>
    <row r="57" spans="1:11" ht="23.25">
      <c r="A57" s="71"/>
      <c r="B57" s="72"/>
      <c r="C57" s="72"/>
      <c r="D57" s="170"/>
      <c r="E57" s="170"/>
      <c r="F57" s="170"/>
      <c r="G57" s="170"/>
      <c r="H57" s="72"/>
      <c r="I57" s="72"/>
      <c r="J57" s="4"/>
      <c r="K57" s="4"/>
    </row>
    <row r="58" spans="1:11" ht="23.25">
      <c r="A58" s="71"/>
      <c r="B58" s="72"/>
      <c r="C58" s="72"/>
      <c r="D58" s="103"/>
      <c r="E58" s="103"/>
      <c r="F58" s="103"/>
      <c r="G58" s="103"/>
      <c r="H58" s="72"/>
      <c r="I58" s="72"/>
      <c r="J58" s="4"/>
      <c r="K58" s="4"/>
    </row>
    <row r="59" spans="1:11" ht="23.25">
      <c r="A59" s="71"/>
      <c r="B59" s="72" t="s">
        <v>64</v>
      </c>
      <c r="C59" s="72"/>
      <c r="D59" s="72"/>
      <c r="E59" s="4" t="s">
        <v>68</v>
      </c>
      <c r="G59" s="72" t="s">
        <v>64</v>
      </c>
      <c r="H59" s="72"/>
      <c r="I59" s="4" t="s">
        <v>70</v>
      </c>
      <c r="J59" s="4"/>
      <c r="K59" s="4"/>
    </row>
    <row r="60" spans="1:11" ht="23.25">
      <c r="A60" s="71"/>
      <c r="B60" s="135"/>
      <c r="C60" s="135"/>
      <c r="D60" s="135"/>
      <c r="E60" s="135"/>
      <c r="G60" s="171"/>
      <c r="H60" s="171"/>
      <c r="I60" s="171"/>
      <c r="J60" s="171"/>
      <c r="K60" s="104"/>
    </row>
    <row r="61" spans="1:11" ht="23.25">
      <c r="A61" s="71"/>
      <c r="B61" s="170"/>
      <c r="C61" s="170"/>
      <c r="D61" s="170"/>
      <c r="E61" s="170"/>
      <c r="G61" s="170"/>
      <c r="H61" s="170"/>
      <c r="I61" s="170"/>
      <c r="J61" s="4"/>
      <c r="K61" s="4"/>
    </row>
    <row r="62" spans="1:11" ht="23.25">
      <c r="A62" s="71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23.25">
      <c r="A63" s="71"/>
      <c r="B63" s="4"/>
      <c r="C63" s="4"/>
      <c r="D63" s="103"/>
      <c r="E63" s="72"/>
      <c r="F63" s="72"/>
      <c r="G63" s="4"/>
      <c r="H63" s="4"/>
      <c r="I63" s="4"/>
      <c r="J63" s="4"/>
      <c r="K63" s="4"/>
    </row>
    <row r="64" spans="1:11" ht="23.25">
      <c r="A64" s="71"/>
      <c r="B64" s="4"/>
      <c r="C64" s="4"/>
      <c r="D64" s="103"/>
      <c r="E64" s="72"/>
      <c r="F64" s="72"/>
      <c r="G64" s="4"/>
      <c r="H64" s="4"/>
      <c r="I64" s="4"/>
      <c r="J64" s="4"/>
      <c r="K64" s="4"/>
    </row>
    <row r="65" spans="1:11" ht="23.25">
      <c r="A65" s="71"/>
      <c r="B65" s="72"/>
      <c r="C65" s="72"/>
      <c r="D65" s="4"/>
      <c r="E65" s="13"/>
      <c r="F65" s="4"/>
      <c r="G65" s="4"/>
      <c r="K65" s="4"/>
    </row>
    <row r="66" spans="1:11" ht="23.25">
      <c r="A66" s="71"/>
      <c r="B66" s="72"/>
      <c r="C66" s="104"/>
      <c r="D66" s="4"/>
      <c r="E66" s="4"/>
      <c r="F66" s="4"/>
      <c r="G66" s="4"/>
      <c r="K66" s="4"/>
    </row>
    <row r="67" spans="1:11" ht="23.25">
      <c r="A67" s="71"/>
      <c r="B67" s="4"/>
      <c r="C67" s="4"/>
      <c r="D67" s="4"/>
      <c r="E67" s="4"/>
      <c r="F67" s="4"/>
      <c r="G67" s="4"/>
      <c r="K67" s="4"/>
    </row>
    <row r="68" spans="1:11">
      <c r="E68" s="76"/>
    </row>
  </sheetData>
  <mergeCells count="40">
    <mergeCell ref="C7:E7"/>
    <mergeCell ref="G7:H7"/>
    <mergeCell ref="A1:K1"/>
    <mergeCell ref="A2:K2"/>
    <mergeCell ref="C3:K3"/>
    <mergeCell ref="E6:F6"/>
    <mergeCell ref="G6:I6"/>
    <mergeCell ref="H34:I34"/>
    <mergeCell ref="A8:K8"/>
    <mergeCell ref="F9:G9"/>
    <mergeCell ref="I9:J9"/>
    <mergeCell ref="G11:H11"/>
    <mergeCell ref="I15:J15"/>
    <mergeCell ref="I18:J18"/>
    <mergeCell ref="C26:K26"/>
    <mergeCell ref="D29:E29"/>
    <mergeCell ref="D30:E30"/>
    <mergeCell ref="H31:I31"/>
    <mergeCell ref="A33:K33"/>
    <mergeCell ref="G49:H49"/>
    <mergeCell ref="E39:F39"/>
    <mergeCell ref="G39:H39"/>
    <mergeCell ref="I39:J40"/>
    <mergeCell ref="E40:F40"/>
    <mergeCell ref="G40:H40"/>
    <mergeCell ref="D44:E44"/>
    <mergeCell ref="G44:H44"/>
    <mergeCell ref="G45:H45"/>
    <mergeCell ref="I45:K45"/>
    <mergeCell ref="F46:J46"/>
    <mergeCell ref="D48:E48"/>
    <mergeCell ref="G48:H48"/>
    <mergeCell ref="B61:E61"/>
    <mergeCell ref="G61:I61"/>
    <mergeCell ref="E50:K50"/>
    <mergeCell ref="I53:K53"/>
    <mergeCell ref="D56:G56"/>
    <mergeCell ref="D57:G57"/>
    <mergeCell ref="B60:E60"/>
    <mergeCell ref="G60:J60"/>
  </mergeCells>
  <pageMargins left="0.26" right="0.13" top="0.75" bottom="0.75" header="0.3" footer="0.3"/>
  <pageSetup paperSize="9" orientation="portrait" r:id="rId1"/>
  <headerFooter>
    <oddHeader>&amp;R&amp;P/&amp;N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4D2DA-11C4-4E6B-82AD-5EA974830A63}">
  <sheetPr>
    <tabColor rgb="FFFF0000"/>
  </sheetPr>
  <dimension ref="A1:K68"/>
  <sheetViews>
    <sheetView topLeftCell="A21" zoomScaleNormal="100" workbookViewId="0">
      <selection activeCell="L32" sqref="L32"/>
    </sheetView>
  </sheetViews>
  <sheetFormatPr defaultRowHeight="15"/>
  <cols>
    <col min="1" max="1" width="6.7109375" customWidth="1"/>
    <col min="2" max="2" width="10.5703125" customWidth="1"/>
    <col min="3" max="3" width="9.28515625" customWidth="1"/>
    <col min="5" max="5" width="7.140625" customWidth="1"/>
    <col min="6" max="6" width="13.85546875" customWidth="1"/>
    <col min="7" max="7" width="7.28515625" customWidth="1"/>
    <col min="8" max="8" width="10.85546875" customWidth="1"/>
    <col min="9" max="9" width="9.140625" customWidth="1"/>
    <col min="10" max="10" width="7.42578125" customWidth="1"/>
    <col min="11" max="11" width="8" customWidth="1"/>
  </cols>
  <sheetData>
    <row r="1" spans="1:11" ht="23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</row>
    <row r="2" spans="1:11" ht="23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11" ht="23.25">
      <c r="A3" s="1" t="s">
        <v>2</v>
      </c>
      <c r="B3" s="2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23.25">
      <c r="A4" s="73" t="s">
        <v>62</v>
      </c>
      <c r="B4" s="73"/>
      <c r="C4" s="73" t="s">
        <v>121</v>
      </c>
      <c r="D4" s="73"/>
      <c r="E4" s="73"/>
      <c r="F4" s="73"/>
      <c r="G4" s="73"/>
      <c r="H4" s="73"/>
      <c r="I4" s="73"/>
      <c r="J4" s="73"/>
      <c r="K4" s="73"/>
    </row>
    <row r="5" spans="1:11" ht="23.25">
      <c r="A5" s="1" t="s">
        <v>3</v>
      </c>
      <c r="B5" s="2"/>
      <c r="C5" s="3"/>
      <c r="D5" s="2"/>
      <c r="E5" s="2"/>
      <c r="F5" s="2"/>
      <c r="G5" s="2"/>
      <c r="H5" s="2"/>
      <c r="I5" s="2"/>
      <c r="J5" s="2"/>
      <c r="K5" s="4"/>
    </row>
    <row r="6" spans="1:11" ht="23.25">
      <c r="A6" s="73" t="s">
        <v>63</v>
      </c>
      <c r="B6" s="74"/>
      <c r="C6" s="74"/>
      <c r="D6" s="74"/>
      <c r="E6" s="160" t="s">
        <v>4</v>
      </c>
      <c r="F6" s="160"/>
      <c r="G6" s="161"/>
      <c r="H6" s="161"/>
      <c r="I6" s="161"/>
      <c r="J6" s="4"/>
      <c r="K6" s="4"/>
    </row>
    <row r="7" spans="1:11" ht="23.25">
      <c r="A7" s="5" t="s">
        <v>5</v>
      </c>
      <c r="B7" s="6"/>
      <c r="C7" s="162"/>
      <c r="D7" s="162"/>
      <c r="E7" s="162"/>
      <c r="F7" s="7" t="s">
        <v>6</v>
      </c>
      <c r="G7" s="169" t="s">
        <v>7</v>
      </c>
      <c r="H7" s="169"/>
      <c r="I7" s="118"/>
      <c r="J7" s="118"/>
      <c r="K7" s="118"/>
    </row>
    <row r="8" spans="1:11" ht="23.25">
      <c r="A8" s="163" t="s">
        <v>142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1" ht="23.25">
      <c r="A9" s="8" t="s">
        <v>8</v>
      </c>
      <c r="B9" s="4"/>
      <c r="C9" s="9"/>
      <c r="D9" s="103" t="s">
        <v>9</v>
      </c>
      <c r="E9" s="2"/>
      <c r="F9" s="164"/>
      <c r="G9" s="165"/>
      <c r="H9" s="103" t="s">
        <v>10</v>
      </c>
      <c r="I9" s="166"/>
      <c r="J9" s="166"/>
      <c r="K9" s="11" t="s">
        <v>6</v>
      </c>
    </row>
    <row r="10" spans="1:11" ht="23.25">
      <c r="A10" s="12" t="s">
        <v>11</v>
      </c>
      <c r="B10" s="13"/>
      <c r="C10" s="13"/>
      <c r="D10" s="15" t="s">
        <v>12</v>
      </c>
      <c r="E10" s="16" t="s">
        <v>143</v>
      </c>
      <c r="F10" s="17"/>
      <c r="G10" s="17"/>
      <c r="H10" s="77"/>
      <c r="I10" s="77"/>
      <c r="J10" s="78">
        <f>I10-H10</f>
        <v>0</v>
      </c>
      <c r="K10" s="17"/>
    </row>
    <row r="11" spans="1:11" ht="23.25">
      <c r="A11" s="18"/>
      <c r="B11" s="105" t="s">
        <v>66</v>
      </c>
      <c r="C11" s="13"/>
      <c r="D11" s="15" t="s">
        <v>69</v>
      </c>
      <c r="E11" s="19"/>
      <c r="F11" s="20" t="s">
        <v>14</v>
      </c>
      <c r="G11" s="167">
        <f>C7</f>
        <v>0</v>
      </c>
      <c r="H11" s="167"/>
      <c r="I11" s="96" t="s">
        <v>6</v>
      </c>
      <c r="J11" s="100"/>
      <c r="K11" s="96"/>
    </row>
    <row r="12" spans="1:11" ht="23.25">
      <c r="A12" s="15"/>
      <c r="B12" s="13"/>
      <c r="C12" s="13"/>
      <c r="D12" s="15"/>
      <c r="E12" s="19"/>
      <c r="F12" s="21"/>
      <c r="G12" s="22"/>
      <c r="H12" s="23" t="str">
        <f>"( "&amp;BAHTTEXT(G11)&amp;" )"</f>
        <v>( ศูนย์บาทถ้วน )</v>
      </c>
      <c r="I12" s="23"/>
      <c r="J12" s="23"/>
      <c r="K12" s="99"/>
    </row>
    <row r="13" spans="1:11" ht="23.25">
      <c r="A13" s="2"/>
      <c r="B13" s="4"/>
      <c r="C13" s="4"/>
      <c r="D13" s="2"/>
      <c r="E13" s="24"/>
      <c r="F13" s="2"/>
      <c r="G13" s="4"/>
      <c r="H13" s="99"/>
      <c r="I13" s="99"/>
      <c r="J13" s="99"/>
      <c r="K13" s="99"/>
    </row>
    <row r="14" spans="1:11" ht="23.25">
      <c r="A14" s="18" t="s">
        <v>15</v>
      </c>
      <c r="B14" s="13"/>
      <c r="C14" s="25" t="s">
        <v>16</v>
      </c>
      <c r="D14" s="13" t="s">
        <v>144</v>
      </c>
      <c r="E14" s="15"/>
      <c r="F14" s="13"/>
      <c r="G14" s="13"/>
      <c r="H14" s="13"/>
      <c r="I14" s="13"/>
      <c r="J14" s="13"/>
      <c r="K14" s="13"/>
    </row>
    <row r="15" spans="1:11" s="89" customFormat="1" ht="23.25">
      <c r="A15" s="86"/>
      <c r="B15" s="2"/>
      <c r="C15" s="87" t="s">
        <v>18</v>
      </c>
      <c r="D15" s="11"/>
      <c r="E15" s="2"/>
      <c r="F15" s="2"/>
      <c r="G15" s="88"/>
      <c r="H15" s="106" t="s">
        <v>71</v>
      </c>
      <c r="I15" s="161"/>
      <c r="J15" s="161"/>
      <c r="K15" s="2"/>
    </row>
    <row r="16" spans="1:11" s="89" customFormat="1" ht="23.25">
      <c r="A16" s="90"/>
      <c r="B16" s="4"/>
      <c r="C16" s="91" t="s">
        <v>19</v>
      </c>
      <c r="D16" s="109">
        <v>1</v>
      </c>
      <c r="E16" s="91" t="s">
        <v>20</v>
      </c>
      <c r="F16" s="109">
        <v>1</v>
      </c>
      <c r="G16" s="91" t="s">
        <v>21</v>
      </c>
      <c r="H16" s="109">
        <v>1</v>
      </c>
      <c r="I16" s="92" t="s">
        <v>22</v>
      </c>
      <c r="J16" s="110">
        <v>1</v>
      </c>
      <c r="K16" s="29"/>
    </row>
    <row r="17" spans="1:11" ht="23.25">
      <c r="A17" s="27"/>
      <c r="B17" s="13"/>
      <c r="C17" s="28"/>
      <c r="D17" s="30"/>
      <c r="E17" s="28"/>
      <c r="F17" s="30"/>
      <c r="G17" s="28"/>
      <c r="H17" s="30"/>
      <c r="I17" s="28"/>
      <c r="J17" s="30"/>
      <c r="K17" s="31"/>
    </row>
    <row r="18" spans="1:11" ht="23.25">
      <c r="A18" s="32"/>
      <c r="B18" s="13"/>
      <c r="C18" s="18" t="s">
        <v>23</v>
      </c>
      <c r="D18" s="14"/>
      <c r="E18" s="15"/>
      <c r="F18" s="15"/>
      <c r="G18" s="26"/>
      <c r="H18" s="107" t="s">
        <v>71</v>
      </c>
      <c r="I18" s="168"/>
      <c r="J18" s="168"/>
      <c r="K18" s="15"/>
    </row>
    <row r="19" spans="1:11" ht="23.25">
      <c r="A19" s="32"/>
      <c r="B19" s="13"/>
      <c r="C19" s="28" t="s">
        <v>24</v>
      </c>
      <c r="D19" s="108">
        <v>1</v>
      </c>
      <c r="E19" s="20" t="s">
        <v>25</v>
      </c>
      <c r="F19" s="108">
        <v>1</v>
      </c>
      <c r="G19" s="20" t="s">
        <v>26</v>
      </c>
      <c r="H19" s="108">
        <v>1</v>
      </c>
      <c r="I19" s="20" t="s">
        <v>27</v>
      </c>
      <c r="J19" s="111">
        <v>1</v>
      </c>
      <c r="K19" s="33"/>
    </row>
    <row r="20" spans="1:11" ht="23.25">
      <c r="A20" s="32"/>
      <c r="B20" s="13"/>
      <c r="C20" s="28"/>
      <c r="D20" s="34"/>
      <c r="E20" s="20"/>
      <c r="F20" s="34"/>
      <c r="G20" s="20"/>
      <c r="H20" s="35"/>
      <c r="I20" s="20"/>
      <c r="J20" s="35"/>
      <c r="K20" s="13"/>
    </row>
    <row r="21" spans="1:11" ht="23.25">
      <c r="A21" s="32"/>
      <c r="B21" s="26"/>
      <c r="C21" s="18" t="s">
        <v>28</v>
      </c>
      <c r="D21" s="14"/>
      <c r="E21" s="15"/>
      <c r="F21" s="15"/>
      <c r="G21" s="26"/>
      <c r="H21" s="26"/>
      <c r="I21" s="26"/>
      <c r="J21" s="15"/>
      <c r="K21" s="15"/>
    </row>
    <row r="22" spans="1:11" ht="23.25">
      <c r="A22" s="32"/>
      <c r="B22" s="15"/>
      <c r="C22" s="36" t="s">
        <v>29</v>
      </c>
      <c r="D22" s="112">
        <f>D19/D16</f>
        <v>1</v>
      </c>
      <c r="E22" s="37" t="s">
        <v>30</v>
      </c>
      <c r="F22" s="112">
        <f>F19/F16</f>
        <v>1</v>
      </c>
      <c r="G22" s="38" t="s">
        <v>31</v>
      </c>
      <c r="H22" s="60">
        <f>H19/H16</f>
        <v>1</v>
      </c>
      <c r="I22" s="20" t="s">
        <v>32</v>
      </c>
      <c r="J22" s="39">
        <f>SUM(J19/J16)</f>
        <v>1</v>
      </c>
      <c r="K22" s="15"/>
    </row>
    <row r="23" spans="1:11" ht="23.25">
      <c r="A23" s="18" t="s">
        <v>33</v>
      </c>
      <c r="B23" s="15"/>
      <c r="C23" s="37" t="s">
        <v>34</v>
      </c>
      <c r="D23" s="40">
        <f>ROUNDDOWN(D22,3)</f>
        <v>1</v>
      </c>
      <c r="E23" s="37" t="s">
        <v>34</v>
      </c>
      <c r="F23" s="40">
        <f>ROUNDDOWN(F22,3)</f>
        <v>1</v>
      </c>
      <c r="G23" s="38"/>
      <c r="H23" s="40">
        <f>ROUNDDOWN(H22,3)</f>
        <v>1</v>
      </c>
      <c r="I23" s="41"/>
      <c r="J23" s="40">
        <f>ROUNDDOWN(J22,3)</f>
        <v>1</v>
      </c>
      <c r="K23" s="15"/>
    </row>
    <row r="24" spans="1:11" ht="23.25">
      <c r="A24" s="18"/>
      <c r="B24" s="15"/>
      <c r="C24" s="37"/>
      <c r="D24" s="83"/>
      <c r="E24" s="37"/>
      <c r="F24" s="42"/>
      <c r="G24" s="37"/>
      <c r="H24" s="43"/>
      <c r="I24" s="38"/>
      <c r="J24" s="44"/>
      <c r="K24" s="15"/>
    </row>
    <row r="25" spans="1:11" ht="23.25">
      <c r="A25" s="13"/>
      <c r="B25" s="13"/>
      <c r="C25" s="18" t="s">
        <v>35</v>
      </c>
      <c r="D25" s="45"/>
      <c r="E25" s="13"/>
      <c r="F25" s="13"/>
      <c r="G25" s="13"/>
      <c r="H25" s="13"/>
      <c r="I25" s="13"/>
      <c r="J25" s="13"/>
      <c r="K25" s="13"/>
    </row>
    <row r="26" spans="1:11" ht="23.25">
      <c r="A26" s="13"/>
      <c r="B26" s="98"/>
      <c r="C26" s="135" t="s">
        <v>145</v>
      </c>
      <c r="D26" s="135"/>
      <c r="E26" s="135"/>
      <c r="F26" s="135"/>
      <c r="G26" s="135"/>
      <c r="H26" s="135"/>
      <c r="I26" s="135"/>
      <c r="J26" s="135"/>
      <c r="K26" s="135"/>
    </row>
    <row r="27" spans="1:11" ht="23.25">
      <c r="A27" s="13"/>
      <c r="B27" s="15"/>
      <c r="C27" s="119">
        <v>0.35</v>
      </c>
      <c r="D27" s="46" t="s">
        <v>90</v>
      </c>
      <c r="E27" s="47">
        <f>D23</f>
        <v>1</v>
      </c>
      <c r="F27" s="48" t="s">
        <v>37</v>
      </c>
      <c r="G27" s="49">
        <f>F23</f>
        <v>1</v>
      </c>
      <c r="H27" s="50" t="s">
        <v>39</v>
      </c>
      <c r="I27" s="47">
        <f>+H23</f>
        <v>1</v>
      </c>
      <c r="J27" s="50" t="s">
        <v>132</v>
      </c>
      <c r="K27" s="49">
        <f>SUM(J23)</f>
        <v>1</v>
      </c>
    </row>
    <row r="28" spans="1:11" ht="23.25">
      <c r="A28" s="13"/>
      <c r="B28" s="13"/>
      <c r="C28" s="13" t="s">
        <v>128</v>
      </c>
      <c r="D28" s="113"/>
      <c r="E28" s="51">
        <f>SUM(0.2* E27)</f>
        <v>0.2</v>
      </c>
      <c r="F28" s="98" t="s">
        <v>41</v>
      </c>
      <c r="G28" s="51">
        <f>SUM(0.1*G27)</f>
        <v>0.1</v>
      </c>
      <c r="H28" s="98" t="s">
        <v>41</v>
      </c>
      <c r="I28" s="51">
        <f>SUM(0.1*I27)</f>
        <v>0.1</v>
      </c>
      <c r="J28" s="98" t="s">
        <v>41</v>
      </c>
      <c r="K28" s="51">
        <f>SUM(0.25*K27)</f>
        <v>0.25</v>
      </c>
    </row>
    <row r="29" spans="1:11" ht="23.25">
      <c r="A29" s="18" t="s">
        <v>33</v>
      </c>
      <c r="B29" s="18"/>
      <c r="C29" s="13" t="s">
        <v>128</v>
      </c>
      <c r="D29" s="136">
        <f>TRUNC(E28,3)</f>
        <v>0.2</v>
      </c>
      <c r="E29" s="136">
        <f>TRUNC(E28,3)</f>
        <v>0.2</v>
      </c>
      <c r="F29" s="98" t="s">
        <v>41</v>
      </c>
      <c r="G29" s="101">
        <f>TRUNC(G28,3)</f>
        <v>0.1</v>
      </c>
      <c r="H29" s="98" t="s">
        <v>42</v>
      </c>
      <c r="I29" s="102">
        <f>TRUNC(I28,3)</f>
        <v>0.1</v>
      </c>
      <c r="J29" s="98" t="s">
        <v>41</v>
      </c>
      <c r="K29" s="102">
        <f>TRUNC(K28,3)</f>
        <v>0.25</v>
      </c>
    </row>
    <row r="30" spans="1:11" ht="23.25">
      <c r="A30" s="13"/>
      <c r="B30" s="13"/>
      <c r="C30" s="38" t="s">
        <v>43</v>
      </c>
      <c r="D30" s="137">
        <f>C27+D29+G29+I29+K29</f>
        <v>1</v>
      </c>
      <c r="E30" s="137"/>
      <c r="F30" s="52"/>
      <c r="G30" s="53"/>
      <c r="H30" s="15"/>
      <c r="I30" s="15"/>
      <c r="J30" s="15"/>
      <c r="K30" s="13"/>
    </row>
    <row r="31" spans="1:11" ht="23.25">
      <c r="A31" s="13"/>
      <c r="B31" s="13"/>
      <c r="C31" s="54" t="s">
        <v>44</v>
      </c>
      <c r="D31" s="13"/>
      <c r="E31" s="13"/>
      <c r="F31" s="13"/>
      <c r="G31" s="13"/>
      <c r="H31" s="137">
        <f>TRUNC(D30,3)</f>
        <v>1</v>
      </c>
      <c r="I31" s="137"/>
      <c r="J31" s="13"/>
      <c r="K31" s="15"/>
    </row>
    <row r="32" spans="1:11" ht="23.25">
      <c r="A32" s="13"/>
      <c r="B32" s="13"/>
      <c r="C32" s="54"/>
      <c r="D32" s="13"/>
      <c r="E32" s="13"/>
      <c r="F32" s="13"/>
      <c r="G32" s="13"/>
      <c r="H32" s="97"/>
      <c r="I32" s="97"/>
      <c r="J32" s="13"/>
      <c r="K32" s="15"/>
    </row>
    <row r="33" spans="1:11" ht="23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3.25">
      <c r="A34" s="13"/>
      <c r="B34" s="13"/>
      <c r="C34" s="54" t="s">
        <v>45</v>
      </c>
      <c r="D34" s="13"/>
      <c r="E34" s="13"/>
      <c r="F34" s="13"/>
      <c r="G34" s="13"/>
      <c r="H34" s="139">
        <f>H31</f>
        <v>1</v>
      </c>
      <c r="I34" s="140"/>
      <c r="J34" s="13"/>
      <c r="K34" s="55"/>
    </row>
    <row r="35" spans="1:11" ht="23.25">
      <c r="A35" s="13"/>
      <c r="B35" s="13" t="s">
        <v>46</v>
      </c>
      <c r="C35" s="13"/>
      <c r="D35" s="13"/>
      <c r="E35" s="13"/>
      <c r="F35" s="13"/>
      <c r="G35" s="13"/>
      <c r="H35" s="83"/>
      <c r="I35" s="83"/>
      <c r="J35" s="13"/>
      <c r="K35" s="15"/>
    </row>
    <row r="36" spans="1:11" ht="23.25">
      <c r="A36" s="13"/>
      <c r="B36" s="13" t="s">
        <v>47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 ht="23.25">
      <c r="A37" s="13"/>
      <c r="B37" s="54" t="s">
        <v>48</v>
      </c>
      <c r="C37" s="98"/>
      <c r="D37" s="13"/>
      <c r="E37" s="56"/>
      <c r="F37" s="57"/>
      <c r="G37" s="58" t="s">
        <v>49</v>
      </c>
      <c r="H37" s="13"/>
      <c r="I37" s="59">
        <v>0.96</v>
      </c>
      <c r="J37" s="48"/>
      <c r="K37" s="60"/>
    </row>
    <row r="38" spans="1:11" ht="23.25">
      <c r="A38" s="13"/>
      <c r="B38" s="54" t="s">
        <v>50</v>
      </c>
      <c r="C38" s="98"/>
      <c r="D38" s="13"/>
      <c r="E38" s="56"/>
      <c r="F38" s="57"/>
      <c r="G38" s="61" t="s">
        <v>51</v>
      </c>
      <c r="H38" s="13"/>
      <c r="I38" s="59">
        <v>1.04</v>
      </c>
      <c r="J38" s="48"/>
      <c r="K38" s="60"/>
    </row>
    <row r="39" spans="1:11" ht="23.25">
      <c r="A39" s="13"/>
      <c r="B39" s="13"/>
      <c r="C39" s="96" t="s">
        <v>52</v>
      </c>
      <c r="D39" s="13"/>
      <c r="E39" s="141" t="str">
        <f>IF(H34&lt;=$I37,"ให้เรียกเงินคืน"," 0 ")</f>
        <v xml:space="preserve"> 0 </v>
      </c>
      <c r="F39" s="142"/>
      <c r="G39" s="143" t="str">
        <f>IF(H34&gt;=$I38,"ให้เพิ่มค่างาน"," 0 ")</f>
        <v xml:space="preserve"> 0 </v>
      </c>
      <c r="H39" s="144"/>
      <c r="I39" s="145" t="str">
        <f>IF(E39=G39,"อยู่ในช่วง 4%",0)</f>
        <v>อยู่ในช่วง 4%</v>
      </c>
      <c r="J39" s="146"/>
      <c r="K39" s="48"/>
    </row>
    <row r="40" spans="1:11" ht="23.25">
      <c r="A40" s="13"/>
      <c r="B40" s="13"/>
      <c r="C40" s="96" t="s">
        <v>53</v>
      </c>
      <c r="D40" s="13"/>
      <c r="E40" s="149">
        <f>IF(H34&lt;I37,"ต่ำกว่า 4 %", 0)</f>
        <v>0</v>
      </c>
      <c r="F40" s="150"/>
      <c r="G40" s="151" t="str">
        <f>IF(H34&gt;I38,"สูงกว่า 4%","0")</f>
        <v>0</v>
      </c>
      <c r="H40" s="152"/>
      <c r="I40" s="147"/>
      <c r="J40" s="148"/>
      <c r="K40" s="15"/>
    </row>
    <row r="41" spans="1:11" ht="23.25">
      <c r="A41" s="13"/>
      <c r="B41" s="13"/>
      <c r="C41" s="20" t="s">
        <v>54</v>
      </c>
      <c r="D41" s="54" t="s">
        <v>55</v>
      </c>
      <c r="E41" s="13"/>
      <c r="F41" s="13"/>
      <c r="G41" s="62" t="str">
        <f>IF($H$34&lt;$I$37,$I$37-$H$34,"ไม่มี")</f>
        <v>ไม่มี</v>
      </c>
      <c r="H41" s="63"/>
      <c r="I41" s="64"/>
      <c r="J41" s="13"/>
      <c r="K41" s="13"/>
    </row>
    <row r="42" spans="1:11" ht="23.25">
      <c r="A42" s="13"/>
      <c r="B42" s="13"/>
      <c r="C42" s="20"/>
      <c r="D42" s="54" t="s">
        <v>56</v>
      </c>
      <c r="E42" s="13"/>
      <c r="F42" s="13"/>
      <c r="G42" s="62" t="str">
        <f>IF(H34&gt;=I38,H34-I38,"ไม่มี")</f>
        <v>ไม่มี</v>
      </c>
      <c r="H42" s="63"/>
      <c r="I42" s="64"/>
      <c r="J42" s="13"/>
      <c r="K42" s="13"/>
    </row>
    <row r="43" spans="1:11" ht="23.25">
      <c r="A43" s="13"/>
      <c r="B43" s="13"/>
      <c r="C43" s="13"/>
      <c r="D43" s="13"/>
      <c r="E43" s="65" t="s">
        <v>57</v>
      </c>
      <c r="F43" s="66" t="s">
        <v>58</v>
      </c>
      <c r="G43" s="67"/>
      <c r="H43" s="57"/>
      <c r="I43" s="68"/>
      <c r="J43" s="57"/>
      <c r="K43" s="57"/>
    </row>
    <row r="44" spans="1:11" ht="23.25">
      <c r="A44" s="20"/>
      <c r="B44" s="13" t="s">
        <v>59</v>
      </c>
      <c r="C44" s="13"/>
      <c r="D44" s="132" t="str">
        <f>E39</f>
        <v xml:space="preserve"> 0 </v>
      </c>
      <c r="E44" s="132"/>
      <c r="F44" s="20" t="s">
        <v>60</v>
      </c>
      <c r="G44" s="133">
        <f>I9</f>
        <v>0</v>
      </c>
      <c r="H44" s="133"/>
      <c r="I44" s="95" t="s">
        <v>61</v>
      </c>
      <c r="J44" s="69">
        <f>IF(G41="ไม่มี",0,G41)</f>
        <v>0</v>
      </c>
      <c r="K44" s="70"/>
    </row>
    <row r="45" spans="1:11" ht="23.25">
      <c r="A45" s="13"/>
      <c r="B45" s="13"/>
      <c r="C45" s="13"/>
      <c r="D45" s="13"/>
      <c r="E45" s="13"/>
      <c r="F45" s="20" t="s">
        <v>60</v>
      </c>
      <c r="G45" s="129">
        <f>IF(D44="ให้เรียกเงินคืน",(G44*J44),0)</f>
        <v>0</v>
      </c>
      <c r="H45" s="129"/>
      <c r="I45" s="130"/>
      <c r="J45" s="130"/>
      <c r="K45" s="130"/>
    </row>
    <row r="46" spans="1:11" ht="23.25">
      <c r="A46" s="26"/>
      <c r="B46" s="26"/>
      <c r="C46" s="26"/>
      <c r="D46" s="26"/>
      <c r="E46" s="26"/>
      <c r="F46" s="131" t="str">
        <f>BAHTTEXT(G45)</f>
        <v>ศูนย์บาทถ้วน</v>
      </c>
      <c r="G46" s="131"/>
      <c r="H46" s="131"/>
      <c r="I46" s="131"/>
      <c r="J46" s="131"/>
      <c r="K46" s="99"/>
    </row>
    <row r="47" spans="1:11" ht="23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23.25">
      <c r="A48" s="13"/>
      <c r="B48" s="13" t="s">
        <v>59</v>
      </c>
      <c r="C48" s="13"/>
      <c r="D48" s="132" t="str">
        <f>G39</f>
        <v xml:space="preserve"> 0 </v>
      </c>
      <c r="E48" s="132"/>
      <c r="F48" s="20" t="s">
        <v>60</v>
      </c>
      <c r="G48" s="133">
        <f>G44</f>
        <v>0</v>
      </c>
      <c r="H48" s="133"/>
      <c r="I48" s="95" t="s">
        <v>61</v>
      </c>
      <c r="J48" s="69">
        <f>IF(G42="ไม่มี",0,G42)</f>
        <v>0</v>
      </c>
      <c r="K48" s="13"/>
    </row>
    <row r="49" spans="1:11" ht="23.25">
      <c r="A49" s="13"/>
      <c r="B49" s="13"/>
      <c r="C49" s="13"/>
      <c r="D49" s="13"/>
      <c r="E49" s="13"/>
      <c r="F49" s="20" t="s">
        <v>60</v>
      </c>
      <c r="G49" s="134">
        <f>IF(D48=" 0 ",0,G48*J48)</f>
        <v>0</v>
      </c>
      <c r="H49" s="134"/>
      <c r="I49" s="13"/>
      <c r="J49" s="13"/>
      <c r="K49" s="13"/>
    </row>
    <row r="50" spans="1:11" ht="23.25">
      <c r="A50" s="13"/>
      <c r="B50" s="26"/>
      <c r="C50" s="26"/>
      <c r="D50" s="26"/>
      <c r="E50" s="127" t="str">
        <f>BAHTTEXT(G49)</f>
        <v>ศูนย์บาทถ้วน</v>
      </c>
      <c r="F50" s="127"/>
      <c r="G50" s="127"/>
      <c r="H50" s="127"/>
      <c r="I50" s="127"/>
      <c r="J50" s="127"/>
      <c r="K50" s="127"/>
    </row>
    <row r="51" spans="1:11" ht="23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23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23.25">
      <c r="A53" s="13"/>
      <c r="B53" s="13"/>
      <c r="C53" s="13"/>
      <c r="D53" s="13"/>
      <c r="E53" s="13"/>
      <c r="F53" s="13"/>
      <c r="G53" s="13"/>
      <c r="H53" s="13" t="s">
        <v>65</v>
      </c>
      <c r="I53" s="128"/>
      <c r="J53" s="128"/>
      <c r="K53" s="128"/>
    </row>
    <row r="54" spans="1:11" ht="23.25">
      <c r="A54" s="13"/>
      <c r="B54" s="13"/>
      <c r="C54" s="13"/>
      <c r="D54" s="13"/>
      <c r="E54" s="13"/>
      <c r="F54" s="13"/>
      <c r="G54" s="13"/>
      <c r="H54" s="13"/>
      <c r="I54" s="94"/>
      <c r="J54" s="94"/>
      <c r="K54" s="94"/>
    </row>
    <row r="55" spans="1:11" ht="23.25">
      <c r="A55" s="71"/>
      <c r="B55" s="71"/>
      <c r="C55" s="71"/>
      <c r="D55" s="72" t="s">
        <v>64</v>
      </c>
      <c r="E55" s="72"/>
      <c r="F55" s="72"/>
      <c r="G55" s="4" t="s">
        <v>67</v>
      </c>
      <c r="H55" s="71"/>
      <c r="I55" s="71"/>
      <c r="J55" s="71"/>
      <c r="K55" s="71"/>
    </row>
    <row r="56" spans="1:11" ht="23.25">
      <c r="A56" s="71"/>
      <c r="B56" s="71"/>
      <c r="C56" s="71"/>
      <c r="D56" s="135"/>
      <c r="E56" s="135"/>
      <c r="F56" s="135"/>
      <c r="G56" s="135"/>
      <c r="H56" s="71"/>
      <c r="I56" s="71"/>
      <c r="J56" s="71"/>
      <c r="K56" s="71"/>
    </row>
    <row r="57" spans="1:11" ht="23.25">
      <c r="A57" s="71"/>
      <c r="B57" s="72"/>
      <c r="C57" s="72"/>
      <c r="D57" s="170"/>
      <c r="E57" s="170"/>
      <c r="F57" s="170"/>
      <c r="G57" s="170"/>
      <c r="H57" s="72"/>
      <c r="I57" s="72"/>
      <c r="J57" s="4"/>
      <c r="K57" s="4"/>
    </row>
    <row r="58" spans="1:11" ht="23.25">
      <c r="A58" s="71"/>
      <c r="B58" s="72"/>
      <c r="C58" s="72"/>
      <c r="D58" s="103"/>
      <c r="E58" s="103"/>
      <c r="F58" s="103"/>
      <c r="G58" s="103"/>
      <c r="H58" s="72"/>
      <c r="I58" s="72"/>
      <c r="J58" s="4"/>
      <c r="K58" s="4"/>
    </row>
    <row r="59" spans="1:11" ht="23.25">
      <c r="A59" s="71"/>
      <c r="B59" s="72" t="s">
        <v>64</v>
      </c>
      <c r="C59" s="72"/>
      <c r="D59" s="72"/>
      <c r="E59" s="4" t="s">
        <v>68</v>
      </c>
      <c r="G59" s="72" t="s">
        <v>64</v>
      </c>
      <c r="H59" s="72"/>
      <c r="I59" s="4" t="s">
        <v>70</v>
      </c>
      <c r="J59" s="4"/>
      <c r="K59" s="4"/>
    </row>
    <row r="60" spans="1:11" ht="23.25">
      <c r="A60" s="71"/>
      <c r="B60" s="135"/>
      <c r="C60" s="135"/>
      <c r="D60" s="135"/>
      <c r="E60" s="135"/>
      <c r="G60" s="171"/>
      <c r="H60" s="171"/>
      <c r="I60" s="171"/>
      <c r="J60" s="171"/>
      <c r="K60" s="104"/>
    </row>
    <row r="61" spans="1:11" ht="23.25">
      <c r="A61" s="71"/>
      <c r="B61" s="170"/>
      <c r="C61" s="170"/>
      <c r="D61" s="170"/>
      <c r="E61" s="170"/>
      <c r="G61" s="170"/>
      <c r="H61" s="170"/>
      <c r="I61" s="170"/>
      <c r="J61" s="4"/>
      <c r="K61" s="4"/>
    </row>
    <row r="62" spans="1:11" ht="23.25">
      <c r="A62" s="71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23.25">
      <c r="A63" s="71"/>
      <c r="B63" s="4"/>
      <c r="C63" s="4"/>
      <c r="D63" s="103"/>
      <c r="E63" s="72"/>
      <c r="F63" s="72"/>
      <c r="G63" s="4"/>
      <c r="H63" s="4"/>
      <c r="I63" s="4"/>
      <c r="J63" s="4"/>
      <c r="K63" s="4"/>
    </row>
    <row r="64" spans="1:11" ht="23.25">
      <c r="A64" s="71"/>
      <c r="B64" s="4"/>
      <c r="C64" s="4"/>
      <c r="D64" s="103"/>
      <c r="E64" s="72"/>
      <c r="F64" s="72"/>
      <c r="G64" s="4"/>
      <c r="H64" s="4"/>
      <c r="I64" s="4"/>
      <c r="J64" s="4"/>
      <c r="K64" s="4"/>
    </row>
    <row r="65" spans="1:11" ht="23.25">
      <c r="A65" s="71"/>
      <c r="B65" s="72"/>
      <c r="C65" s="72"/>
      <c r="D65" s="4"/>
      <c r="E65" s="13"/>
      <c r="F65" s="4"/>
      <c r="G65" s="4"/>
      <c r="K65" s="4"/>
    </row>
    <row r="66" spans="1:11" ht="23.25">
      <c r="A66" s="71"/>
      <c r="B66" s="72"/>
      <c r="C66" s="104"/>
      <c r="D66" s="4"/>
      <c r="E66" s="4"/>
      <c r="F66" s="4"/>
      <c r="G66" s="4"/>
      <c r="K66" s="4"/>
    </row>
    <row r="67" spans="1:11" ht="23.25">
      <c r="A67" s="71"/>
      <c r="B67" s="4"/>
      <c r="C67" s="4"/>
      <c r="D67" s="4"/>
      <c r="E67" s="4"/>
      <c r="F67" s="4"/>
      <c r="G67" s="4"/>
      <c r="K67" s="4"/>
    </row>
    <row r="68" spans="1:11">
      <c r="E68" s="76"/>
    </row>
  </sheetData>
  <mergeCells count="40">
    <mergeCell ref="C7:E7"/>
    <mergeCell ref="G7:H7"/>
    <mergeCell ref="A1:K1"/>
    <mergeCell ref="A2:K2"/>
    <mergeCell ref="C3:K3"/>
    <mergeCell ref="E6:F6"/>
    <mergeCell ref="G6:I6"/>
    <mergeCell ref="H34:I34"/>
    <mergeCell ref="A8:K8"/>
    <mergeCell ref="F9:G9"/>
    <mergeCell ref="I9:J9"/>
    <mergeCell ref="G11:H11"/>
    <mergeCell ref="I15:J15"/>
    <mergeCell ref="I18:J18"/>
    <mergeCell ref="C26:K26"/>
    <mergeCell ref="D29:E29"/>
    <mergeCell ref="D30:E30"/>
    <mergeCell ref="H31:I31"/>
    <mergeCell ref="A33:K33"/>
    <mergeCell ref="G49:H49"/>
    <mergeCell ref="E39:F39"/>
    <mergeCell ref="G39:H39"/>
    <mergeCell ref="I39:J40"/>
    <mergeCell ref="E40:F40"/>
    <mergeCell ref="G40:H40"/>
    <mergeCell ref="D44:E44"/>
    <mergeCell ref="G44:H44"/>
    <mergeCell ref="G45:H45"/>
    <mergeCell ref="I45:K45"/>
    <mergeCell ref="F46:J46"/>
    <mergeCell ref="D48:E48"/>
    <mergeCell ref="G48:H48"/>
    <mergeCell ref="B61:E61"/>
    <mergeCell ref="G61:I61"/>
    <mergeCell ref="E50:K50"/>
    <mergeCell ref="I53:K53"/>
    <mergeCell ref="D56:G56"/>
    <mergeCell ref="D57:G57"/>
    <mergeCell ref="B60:E60"/>
    <mergeCell ref="G60:J60"/>
  </mergeCells>
  <pageMargins left="0.26" right="0.13" top="0.75" bottom="0.75" header="0.3" footer="0.3"/>
  <pageSetup paperSize="9" orientation="portrait" r:id="rId1"/>
  <headerFooter>
    <oddHeader>&amp;R&amp;P/&amp;N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21617-1A2F-4B43-ADEB-BDFF420435C5}">
  <sheetPr>
    <tabColor rgb="FFFF0000"/>
  </sheetPr>
  <dimension ref="A1:K68"/>
  <sheetViews>
    <sheetView topLeftCell="A2" zoomScaleNormal="100" workbookViewId="0">
      <selection activeCell="G29" sqref="G29"/>
    </sheetView>
  </sheetViews>
  <sheetFormatPr defaultRowHeight="15"/>
  <cols>
    <col min="1" max="1" width="6.7109375" customWidth="1"/>
    <col min="2" max="2" width="10.5703125" customWidth="1"/>
    <col min="3" max="3" width="9.28515625" customWidth="1"/>
    <col min="5" max="5" width="7.140625" customWidth="1"/>
    <col min="6" max="6" width="13.85546875" customWidth="1"/>
    <col min="7" max="7" width="7.28515625" customWidth="1"/>
    <col min="8" max="8" width="10.85546875" customWidth="1"/>
    <col min="9" max="9" width="9.140625" customWidth="1"/>
    <col min="10" max="10" width="7.42578125" customWidth="1"/>
    <col min="11" max="11" width="8" customWidth="1"/>
  </cols>
  <sheetData>
    <row r="1" spans="1:11" ht="23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</row>
    <row r="2" spans="1:11" ht="23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11" ht="23.25">
      <c r="A3" s="1" t="s">
        <v>2</v>
      </c>
      <c r="B3" s="2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23.25">
      <c r="A4" s="73" t="s">
        <v>62</v>
      </c>
      <c r="B4" s="73"/>
      <c r="C4" s="73" t="s">
        <v>121</v>
      </c>
      <c r="D4" s="73"/>
      <c r="E4" s="73"/>
      <c r="F4" s="73"/>
      <c r="G4" s="73"/>
      <c r="H4" s="73"/>
      <c r="I4" s="73"/>
      <c r="J4" s="73"/>
      <c r="K4" s="73"/>
    </row>
    <row r="5" spans="1:11" ht="23.25">
      <c r="A5" s="1" t="s">
        <v>3</v>
      </c>
      <c r="B5" s="2"/>
      <c r="C5" s="3"/>
      <c r="D5" s="2"/>
      <c r="E5" s="2"/>
      <c r="F5" s="2"/>
      <c r="G5" s="2"/>
      <c r="H5" s="2"/>
      <c r="I5" s="2"/>
      <c r="J5" s="2"/>
      <c r="K5" s="4"/>
    </row>
    <row r="6" spans="1:11" ht="23.25">
      <c r="A6" s="73" t="s">
        <v>63</v>
      </c>
      <c r="B6" s="74"/>
      <c r="C6" s="74"/>
      <c r="D6" s="74"/>
      <c r="E6" s="160" t="s">
        <v>4</v>
      </c>
      <c r="F6" s="160"/>
      <c r="G6" s="161"/>
      <c r="H6" s="161"/>
      <c r="I6" s="161"/>
      <c r="J6" s="4"/>
      <c r="K6" s="4"/>
    </row>
    <row r="7" spans="1:11" ht="23.25">
      <c r="A7" s="5" t="s">
        <v>5</v>
      </c>
      <c r="B7" s="6"/>
      <c r="C7" s="162"/>
      <c r="D7" s="162"/>
      <c r="E7" s="162"/>
      <c r="F7" s="7" t="s">
        <v>6</v>
      </c>
      <c r="G7" s="169" t="s">
        <v>7</v>
      </c>
      <c r="H7" s="169"/>
      <c r="I7" s="118"/>
      <c r="J7" s="118"/>
      <c r="K7" s="118"/>
    </row>
    <row r="8" spans="1:11" ht="23.25">
      <c r="A8" s="163" t="s">
        <v>146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1" ht="23.25">
      <c r="A9" s="8" t="s">
        <v>8</v>
      </c>
      <c r="B9" s="4"/>
      <c r="C9" s="9"/>
      <c r="D9" s="103" t="s">
        <v>9</v>
      </c>
      <c r="E9" s="2"/>
      <c r="F9" s="164"/>
      <c r="G9" s="165"/>
      <c r="H9" s="103" t="s">
        <v>10</v>
      </c>
      <c r="I9" s="166"/>
      <c r="J9" s="166"/>
      <c r="K9" s="11" t="s">
        <v>6</v>
      </c>
    </row>
    <row r="10" spans="1:11" ht="23.25">
      <c r="A10" s="12" t="s">
        <v>11</v>
      </c>
      <c r="B10" s="13"/>
      <c r="C10" s="13"/>
      <c r="D10" s="15" t="s">
        <v>12</v>
      </c>
      <c r="E10" s="16" t="s">
        <v>147</v>
      </c>
      <c r="F10" s="17"/>
      <c r="G10" s="17"/>
      <c r="H10" s="77"/>
      <c r="I10" s="77"/>
      <c r="J10" s="78">
        <f>I10-H10</f>
        <v>0</v>
      </c>
      <c r="K10" s="17"/>
    </row>
    <row r="11" spans="1:11" ht="23.25">
      <c r="A11" s="18"/>
      <c r="B11" s="105" t="s">
        <v>66</v>
      </c>
      <c r="C11" s="13"/>
      <c r="D11" s="15" t="s">
        <v>69</v>
      </c>
      <c r="E11" s="19"/>
      <c r="F11" s="20" t="s">
        <v>14</v>
      </c>
      <c r="G11" s="167">
        <f>C7</f>
        <v>0</v>
      </c>
      <c r="H11" s="167"/>
      <c r="I11" s="96" t="s">
        <v>6</v>
      </c>
      <c r="J11" s="100"/>
      <c r="K11" s="96"/>
    </row>
    <row r="12" spans="1:11" ht="23.25">
      <c r="A12" s="15"/>
      <c r="B12" s="13"/>
      <c r="C12" s="13"/>
      <c r="D12" s="15"/>
      <c r="E12" s="19"/>
      <c r="F12" s="21"/>
      <c r="G12" s="22"/>
      <c r="H12" s="23" t="str">
        <f>"( "&amp;BAHTTEXT(G11)&amp;" )"</f>
        <v>( ศูนย์บาทถ้วน )</v>
      </c>
      <c r="I12" s="23"/>
      <c r="J12" s="23"/>
      <c r="K12" s="99"/>
    </row>
    <row r="13" spans="1:11" ht="23.25">
      <c r="A13" s="2"/>
      <c r="B13" s="4"/>
      <c r="C13" s="4"/>
      <c r="D13" s="2"/>
      <c r="E13" s="24"/>
      <c r="F13" s="2"/>
      <c r="G13" s="4"/>
      <c r="H13" s="99"/>
      <c r="I13" s="99"/>
      <c r="J13" s="99"/>
      <c r="K13" s="99"/>
    </row>
    <row r="14" spans="1:11" ht="23.25">
      <c r="A14" s="18" t="s">
        <v>15</v>
      </c>
      <c r="B14" s="13"/>
      <c r="C14" s="25" t="s">
        <v>16</v>
      </c>
      <c r="D14" s="13" t="s">
        <v>148</v>
      </c>
      <c r="E14" s="15"/>
      <c r="F14" s="13"/>
      <c r="G14" s="13"/>
      <c r="H14" s="13"/>
      <c r="I14" s="13"/>
      <c r="J14" s="13"/>
      <c r="K14" s="13"/>
    </row>
    <row r="15" spans="1:11" s="89" customFormat="1" ht="23.25">
      <c r="A15" s="86"/>
      <c r="B15" s="2"/>
      <c r="C15" s="87" t="s">
        <v>18</v>
      </c>
      <c r="D15" s="11"/>
      <c r="E15" s="2"/>
      <c r="F15" s="2"/>
      <c r="G15" s="88"/>
      <c r="H15" s="106" t="s">
        <v>71</v>
      </c>
      <c r="I15" s="161"/>
      <c r="J15" s="161"/>
      <c r="K15" s="2"/>
    </row>
    <row r="16" spans="1:11" s="89" customFormat="1" ht="23.25">
      <c r="A16" s="90"/>
      <c r="B16" s="4"/>
      <c r="C16" s="91" t="s">
        <v>19</v>
      </c>
      <c r="D16" s="109">
        <v>1</v>
      </c>
      <c r="E16" s="91" t="s">
        <v>149</v>
      </c>
      <c r="F16" s="109">
        <v>1</v>
      </c>
      <c r="G16" s="91"/>
      <c r="H16" s="120"/>
      <c r="I16" s="91"/>
      <c r="J16" s="114"/>
      <c r="K16" s="31"/>
    </row>
    <row r="17" spans="1:11" ht="23.25">
      <c r="A17" s="27"/>
      <c r="B17" s="13"/>
      <c r="C17" s="28"/>
      <c r="D17" s="30"/>
      <c r="E17" s="28"/>
      <c r="F17" s="30"/>
      <c r="G17" s="28"/>
      <c r="H17" s="30"/>
      <c r="I17" s="28"/>
      <c r="J17" s="30"/>
      <c r="K17" s="31"/>
    </row>
    <row r="18" spans="1:11" ht="23.25">
      <c r="A18" s="32"/>
      <c r="B18" s="13"/>
      <c r="C18" s="18" t="s">
        <v>23</v>
      </c>
      <c r="D18" s="14"/>
      <c r="E18" s="15"/>
      <c r="F18" s="15"/>
      <c r="G18" s="26"/>
      <c r="H18" s="121"/>
      <c r="I18" s="172"/>
      <c r="J18" s="172"/>
      <c r="K18" s="15"/>
    </row>
    <row r="19" spans="1:11" ht="23.25">
      <c r="A19" s="32"/>
      <c r="B19" s="13"/>
      <c r="C19" s="28" t="s">
        <v>24</v>
      </c>
      <c r="D19" s="108">
        <v>1</v>
      </c>
      <c r="E19" s="20" t="s">
        <v>150</v>
      </c>
      <c r="F19" s="108">
        <v>1</v>
      </c>
      <c r="G19" s="28"/>
      <c r="H19" s="115"/>
      <c r="I19" s="28"/>
      <c r="J19" s="115"/>
      <c r="K19" s="26"/>
    </row>
    <row r="20" spans="1:11" ht="23.25">
      <c r="A20" s="32"/>
      <c r="B20" s="13"/>
      <c r="C20" s="28"/>
      <c r="D20" s="34"/>
      <c r="E20" s="20"/>
      <c r="F20" s="34"/>
      <c r="G20" s="20"/>
      <c r="H20" s="35"/>
      <c r="I20" s="20"/>
      <c r="J20" s="35"/>
      <c r="K20" s="13"/>
    </row>
    <row r="21" spans="1:11" ht="23.25">
      <c r="A21" s="32"/>
      <c r="B21" s="26"/>
      <c r="C21" s="18" t="s">
        <v>28</v>
      </c>
      <c r="D21" s="14"/>
      <c r="E21" s="15"/>
      <c r="F21" s="15"/>
      <c r="G21" s="26"/>
      <c r="H21" s="26"/>
      <c r="I21" s="26"/>
      <c r="J21" s="15"/>
      <c r="K21" s="15"/>
    </row>
    <row r="22" spans="1:11" ht="23.25">
      <c r="A22" s="32"/>
      <c r="B22" s="15"/>
      <c r="C22" s="36" t="s">
        <v>29</v>
      </c>
      <c r="D22" s="112">
        <f>D19/D16</f>
        <v>1</v>
      </c>
      <c r="E22" s="37" t="s">
        <v>151</v>
      </c>
      <c r="F22" s="112">
        <f>F19/F16</f>
        <v>1</v>
      </c>
      <c r="G22" s="38"/>
      <c r="H22" s="60"/>
      <c r="I22" s="20"/>
      <c r="J22" s="39"/>
      <c r="K22" s="15"/>
    </row>
    <row r="23" spans="1:11" ht="23.25">
      <c r="A23" s="18" t="s">
        <v>33</v>
      </c>
      <c r="B23" s="15"/>
      <c r="C23" s="37" t="s">
        <v>34</v>
      </c>
      <c r="D23" s="40">
        <f>ROUNDDOWN(D22,3)</f>
        <v>1</v>
      </c>
      <c r="E23" s="37" t="s">
        <v>34</v>
      </c>
      <c r="F23" s="40">
        <f>ROUNDDOWN(F22,3)</f>
        <v>1</v>
      </c>
      <c r="G23" s="38"/>
      <c r="H23" s="83"/>
      <c r="I23" s="122"/>
      <c r="J23" s="83"/>
      <c r="K23" s="15"/>
    </row>
    <row r="24" spans="1:11" ht="23.25">
      <c r="A24" s="18"/>
      <c r="B24" s="15"/>
      <c r="C24" s="37"/>
      <c r="D24" s="83"/>
      <c r="E24" s="37"/>
      <c r="F24" s="42"/>
      <c r="G24" s="37"/>
      <c r="H24" s="43"/>
      <c r="I24" s="38"/>
      <c r="J24" s="44"/>
      <c r="K24" s="15"/>
    </row>
    <row r="25" spans="1:11" ht="23.25">
      <c r="A25" s="13"/>
      <c r="B25" s="13"/>
      <c r="C25" s="18" t="s">
        <v>35</v>
      </c>
      <c r="D25" s="45"/>
      <c r="E25" s="13"/>
      <c r="F25" s="13"/>
      <c r="G25" s="13"/>
      <c r="H25" s="13"/>
      <c r="I25" s="13"/>
      <c r="J25" s="13"/>
      <c r="K25" s="13"/>
    </row>
    <row r="26" spans="1:11" ht="23.25">
      <c r="A26" s="13"/>
      <c r="B26" s="98"/>
      <c r="C26" s="135" t="s">
        <v>152</v>
      </c>
      <c r="D26" s="135"/>
      <c r="E26" s="135"/>
      <c r="F26" s="135"/>
      <c r="G26" s="135"/>
      <c r="H26" s="135"/>
      <c r="I26" s="135"/>
      <c r="J26" s="135"/>
      <c r="K26" s="135"/>
    </row>
    <row r="27" spans="1:11" ht="23.25">
      <c r="A27" s="13"/>
      <c r="B27" s="15"/>
      <c r="C27" s="119">
        <v>0.35</v>
      </c>
      <c r="D27" s="46" t="s">
        <v>90</v>
      </c>
      <c r="E27" s="47">
        <f>D23</f>
        <v>1</v>
      </c>
      <c r="F27" s="48" t="s">
        <v>153</v>
      </c>
      <c r="G27" s="49">
        <f>F23</f>
        <v>1</v>
      </c>
      <c r="H27" s="50"/>
      <c r="I27" s="47"/>
      <c r="J27" s="50"/>
      <c r="K27" s="49"/>
    </row>
    <row r="28" spans="1:11" ht="23.25">
      <c r="A28" s="13"/>
      <c r="B28" s="13"/>
      <c r="C28" s="13" t="s">
        <v>128</v>
      </c>
      <c r="D28" s="113"/>
      <c r="E28" s="51">
        <f>SUM(0.2* E27)</f>
        <v>0.2</v>
      </c>
      <c r="F28" s="98" t="s">
        <v>41</v>
      </c>
      <c r="G28" s="51">
        <f>SUM(0.45*G27)</f>
        <v>0.45</v>
      </c>
      <c r="H28" s="98"/>
      <c r="I28" s="51"/>
      <c r="J28" s="98"/>
      <c r="K28" s="51"/>
    </row>
    <row r="29" spans="1:11" ht="23.25">
      <c r="A29" s="18" t="s">
        <v>33</v>
      </c>
      <c r="B29" s="18"/>
      <c r="C29" s="13" t="s">
        <v>128</v>
      </c>
      <c r="D29" s="136">
        <f>TRUNC(E28,3)</f>
        <v>0.2</v>
      </c>
      <c r="E29" s="136">
        <f>TRUNC(E28,3)</f>
        <v>0.2</v>
      </c>
      <c r="F29" s="98" t="s">
        <v>41</v>
      </c>
      <c r="G29" s="101">
        <f>TRUNC(G28,3)</f>
        <v>0.45</v>
      </c>
      <c r="H29" s="98"/>
      <c r="I29" s="102"/>
      <c r="J29" s="98"/>
      <c r="K29" s="102"/>
    </row>
    <row r="30" spans="1:11" ht="23.25">
      <c r="A30" s="13"/>
      <c r="B30" s="13"/>
      <c r="C30" s="38" t="s">
        <v>43</v>
      </c>
      <c r="D30" s="137">
        <f>C27+D29+G29+I29+K29</f>
        <v>1</v>
      </c>
      <c r="E30" s="137"/>
      <c r="F30" s="52"/>
      <c r="G30" s="53"/>
      <c r="H30" s="15"/>
      <c r="I30" s="15"/>
      <c r="J30" s="15"/>
      <c r="K30" s="13"/>
    </row>
    <row r="31" spans="1:11" ht="23.25">
      <c r="A31" s="13"/>
      <c r="B31" s="13"/>
      <c r="C31" s="54" t="s">
        <v>44</v>
      </c>
      <c r="D31" s="13"/>
      <c r="E31" s="13"/>
      <c r="F31" s="13"/>
      <c r="G31" s="13"/>
      <c r="H31" s="137">
        <f>TRUNC(D30,3)</f>
        <v>1</v>
      </c>
      <c r="I31" s="137"/>
      <c r="J31" s="13"/>
      <c r="K31" s="15"/>
    </row>
    <row r="32" spans="1:11" ht="23.25">
      <c r="A32" s="13"/>
      <c r="B32" s="13"/>
      <c r="C32" s="54"/>
      <c r="D32" s="13"/>
      <c r="E32" s="13"/>
      <c r="F32" s="13"/>
      <c r="G32" s="13"/>
      <c r="H32" s="97"/>
      <c r="I32" s="97"/>
      <c r="J32" s="13"/>
      <c r="K32" s="15"/>
    </row>
    <row r="33" spans="1:11" ht="23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3.25">
      <c r="A34" s="13"/>
      <c r="B34" s="13"/>
      <c r="C34" s="54" t="s">
        <v>45</v>
      </c>
      <c r="D34" s="13"/>
      <c r="E34" s="13"/>
      <c r="F34" s="13"/>
      <c r="G34" s="13"/>
      <c r="H34" s="139">
        <f>H31</f>
        <v>1</v>
      </c>
      <c r="I34" s="140"/>
      <c r="J34" s="13"/>
      <c r="K34" s="55"/>
    </row>
    <row r="35" spans="1:11" ht="23.25">
      <c r="A35" s="13"/>
      <c r="B35" s="13" t="s">
        <v>46</v>
      </c>
      <c r="C35" s="13"/>
      <c r="D35" s="13"/>
      <c r="E35" s="13"/>
      <c r="F35" s="13"/>
      <c r="G35" s="13"/>
      <c r="H35" s="83"/>
      <c r="I35" s="83"/>
      <c r="J35" s="13"/>
      <c r="K35" s="15"/>
    </row>
    <row r="36" spans="1:11" ht="23.25">
      <c r="A36" s="13"/>
      <c r="B36" s="13" t="s">
        <v>47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 ht="23.25">
      <c r="A37" s="13"/>
      <c r="B37" s="54" t="s">
        <v>48</v>
      </c>
      <c r="C37" s="98"/>
      <c r="D37" s="13"/>
      <c r="E37" s="56"/>
      <c r="F37" s="57"/>
      <c r="G37" s="58" t="s">
        <v>49</v>
      </c>
      <c r="H37" s="13"/>
      <c r="I37" s="59">
        <v>0.96</v>
      </c>
      <c r="J37" s="48"/>
      <c r="K37" s="60"/>
    </row>
    <row r="38" spans="1:11" ht="23.25">
      <c r="A38" s="13"/>
      <c r="B38" s="54" t="s">
        <v>50</v>
      </c>
      <c r="C38" s="98"/>
      <c r="D38" s="13"/>
      <c r="E38" s="56"/>
      <c r="F38" s="57"/>
      <c r="G38" s="61" t="s">
        <v>51</v>
      </c>
      <c r="H38" s="13"/>
      <c r="I38" s="59">
        <v>1.04</v>
      </c>
      <c r="J38" s="48"/>
      <c r="K38" s="60"/>
    </row>
    <row r="39" spans="1:11" ht="23.25">
      <c r="A39" s="13"/>
      <c r="B39" s="13"/>
      <c r="C39" s="96" t="s">
        <v>52</v>
      </c>
      <c r="D39" s="13"/>
      <c r="E39" s="141" t="str">
        <f>IF(H34&lt;=$I37,"ให้เรียกเงินคืน"," 0 ")</f>
        <v xml:space="preserve"> 0 </v>
      </c>
      <c r="F39" s="142"/>
      <c r="G39" s="143" t="str">
        <f>IF(H34&gt;=$I38,"ให้เพิ่มค่างาน"," 0 ")</f>
        <v xml:space="preserve"> 0 </v>
      </c>
      <c r="H39" s="144"/>
      <c r="I39" s="145" t="str">
        <f>IF(E39=G39,"อยู่ในช่วง 4%",0)</f>
        <v>อยู่ในช่วง 4%</v>
      </c>
      <c r="J39" s="146"/>
      <c r="K39" s="48"/>
    </row>
    <row r="40" spans="1:11" ht="23.25">
      <c r="A40" s="13"/>
      <c r="B40" s="13"/>
      <c r="C40" s="96" t="s">
        <v>53</v>
      </c>
      <c r="D40" s="13"/>
      <c r="E40" s="149">
        <f>IF(H34&lt;I37,"ต่ำกว่า 4 %", 0)</f>
        <v>0</v>
      </c>
      <c r="F40" s="150"/>
      <c r="G40" s="151" t="str">
        <f>IF(H34&gt;I38,"สูงกว่า 4%","0")</f>
        <v>0</v>
      </c>
      <c r="H40" s="152"/>
      <c r="I40" s="147"/>
      <c r="J40" s="148"/>
      <c r="K40" s="15"/>
    </row>
    <row r="41" spans="1:11" ht="23.25">
      <c r="A41" s="13"/>
      <c r="B41" s="13"/>
      <c r="C41" s="20" t="s">
        <v>54</v>
      </c>
      <c r="D41" s="54" t="s">
        <v>55</v>
      </c>
      <c r="E41" s="13"/>
      <c r="F41" s="13"/>
      <c r="G41" s="62" t="str">
        <f>IF($H$34&lt;$I$37,$I$37-$H$34,"ไม่มี")</f>
        <v>ไม่มี</v>
      </c>
      <c r="H41" s="63"/>
      <c r="I41" s="64"/>
      <c r="J41" s="13"/>
      <c r="K41" s="13"/>
    </row>
    <row r="42" spans="1:11" ht="23.25">
      <c r="A42" s="13"/>
      <c r="B42" s="13"/>
      <c r="C42" s="20"/>
      <c r="D42" s="54" t="s">
        <v>56</v>
      </c>
      <c r="E42" s="13"/>
      <c r="F42" s="13"/>
      <c r="G42" s="62" t="str">
        <f>IF(H34&gt;=I38,H34-I38,"ไม่มี")</f>
        <v>ไม่มี</v>
      </c>
      <c r="H42" s="63"/>
      <c r="I42" s="64"/>
      <c r="J42" s="13"/>
      <c r="K42" s="13"/>
    </row>
    <row r="43" spans="1:11" ht="23.25">
      <c r="A43" s="13"/>
      <c r="B43" s="13"/>
      <c r="C43" s="13"/>
      <c r="D43" s="13"/>
      <c r="E43" s="65" t="s">
        <v>57</v>
      </c>
      <c r="F43" s="66" t="s">
        <v>58</v>
      </c>
      <c r="G43" s="67"/>
      <c r="H43" s="57"/>
      <c r="I43" s="68"/>
      <c r="J43" s="57"/>
      <c r="K43" s="57"/>
    </row>
    <row r="44" spans="1:11" ht="23.25">
      <c r="A44" s="20"/>
      <c r="B44" s="13" t="s">
        <v>59</v>
      </c>
      <c r="C44" s="13"/>
      <c r="D44" s="132" t="str">
        <f>E39</f>
        <v xml:space="preserve"> 0 </v>
      </c>
      <c r="E44" s="132"/>
      <c r="F44" s="20" t="s">
        <v>60</v>
      </c>
      <c r="G44" s="133">
        <f>I9</f>
        <v>0</v>
      </c>
      <c r="H44" s="133"/>
      <c r="I44" s="95" t="s">
        <v>61</v>
      </c>
      <c r="J44" s="69">
        <f>IF(G41="ไม่มี",0,G41)</f>
        <v>0</v>
      </c>
      <c r="K44" s="70"/>
    </row>
    <row r="45" spans="1:11" ht="23.25">
      <c r="A45" s="13"/>
      <c r="B45" s="13"/>
      <c r="C45" s="13"/>
      <c r="D45" s="13"/>
      <c r="E45" s="13"/>
      <c r="F45" s="20" t="s">
        <v>60</v>
      </c>
      <c r="G45" s="129">
        <f>IF(D44="ให้เรียกเงินคืน",(G44*J44),0)</f>
        <v>0</v>
      </c>
      <c r="H45" s="129"/>
      <c r="I45" s="130"/>
      <c r="J45" s="130"/>
      <c r="K45" s="130"/>
    </row>
    <row r="46" spans="1:11" ht="23.25">
      <c r="A46" s="26"/>
      <c r="B46" s="26"/>
      <c r="C46" s="26"/>
      <c r="D46" s="26"/>
      <c r="E46" s="26"/>
      <c r="F46" s="131" t="str">
        <f>BAHTTEXT(G45)</f>
        <v>ศูนย์บาทถ้วน</v>
      </c>
      <c r="G46" s="131"/>
      <c r="H46" s="131"/>
      <c r="I46" s="131"/>
      <c r="J46" s="131"/>
      <c r="K46" s="99"/>
    </row>
    <row r="47" spans="1:11" ht="23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23.25">
      <c r="A48" s="13"/>
      <c r="B48" s="13" t="s">
        <v>59</v>
      </c>
      <c r="C48" s="13"/>
      <c r="D48" s="132" t="str">
        <f>G39</f>
        <v xml:space="preserve"> 0 </v>
      </c>
      <c r="E48" s="132"/>
      <c r="F48" s="20" t="s">
        <v>60</v>
      </c>
      <c r="G48" s="133">
        <f>G44</f>
        <v>0</v>
      </c>
      <c r="H48" s="133"/>
      <c r="I48" s="95" t="s">
        <v>61</v>
      </c>
      <c r="J48" s="69">
        <f>IF(G42="ไม่มี",0,G42)</f>
        <v>0</v>
      </c>
      <c r="K48" s="13"/>
    </row>
    <row r="49" spans="1:11" ht="23.25">
      <c r="A49" s="13"/>
      <c r="B49" s="13"/>
      <c r="C49" s="13"/>
      <c r="D49" s="13"/>
      <c r="E49" s="13"/>
      <c r="F49" s="20" t="s">
        <v>60</v>
      </c>
      <c r="G49" s="134">
        <f>IF(D48=" 0 ",0,G48*J48)</f>
        <v>0</v>
      </c>
      <c r="H49" s="134"/>
      <c r="I49" s="13"/>
      <c r="J49" s="13"/>
      <c r="K49" s="13"/>
    </row>
    <row r="50" spans="1:11" ht="23.25">
      <c r="A50" s="13"/>
      <c r="B50" s="26"/>
      <c r="C50" s="26"/>
      <c r="D50" s="26"/>
      <c r="E50" s="127" t="str">
        <f>BAHTTEXT(G49)</f>
        <v>ศูนย์บาทถ้วน</v>
      </c>
      <c r="F50" s="127"/>
      <c r="G50" s="127"/>
      <c r="H50" s="127"/>
      <c r="I50" s="127"/>
      <c r="J50" s="127"/>
      <c r="K50" s="127"/>
    </row>
    <row r="51" spans="1:11" ht="23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23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23.25">
      <c r="A53" s="13"/>
      <c r="B53" s="13"/>
      <c r="C53" s="13"/>
      <c r="D53" s="13"/>
      <c r="E53" s="13"/>
      <c r="F53" s="13"/>
      <c r="G53" s="13"/>
      <c r="H53" s="13" t="s">
        <v>65</v>
      </c>
      <c r="I53" s="128"/>
      <c r="J53" s="128"/>
      <c r="K53" s="128"/>
    </row>
    <row r="54" spans="1:11" ht="23.25">
      <c r="A54" s="13"/>
      <c r="B54" s="13"/>
      <c r="C54" s="13"/>
      <c r="D54" s="13"/>
      <c r="E54" s="13"/>
      <c r="F54" s="13"/>
      <c r="G54" s="13"/>
      <c r="H54" s="13"/>
      <c r="I54" s="94"/>
      <c r="J54" s="94"/>
      <c r="K54" s="94"/>
    </row>
    <row r="55" spans="1:11" ht="23.25">
      <c r="A55" s="71"/>
      <c r="B55" s="71"/>
      <c r="C55" s="71"/>
      <c r="D55" s="72" t="s">
        <v>64</v>
      </c>
      <c r="E55" s="72"/>
      <c r="F55" s="72"/>
      <c r="G55" s="4" t="s">
        <v>67</v>
      </c>
      <c r="H55" s="71"/>
      <c r="I55" s="71"/>
      <c r="J55" s="71"/>
      <c r="K55" s="71"/>
    </row>
    <row r="56" spans="1:11" ht="23.25">
      <c r="A56" s="71"/>
      <c r="B56" s="71"/>
      <c r="C56" s="71"/>
      <c r="D56" s="135"/>
      <c r="E56" s="135"/>
      <c r="F56" s="135"/>
      <c r="G56" s="135"/>
      <c r="H56" s="71"/>
      <c r="I56" s="71"/>
      <c r="J56" s="71"/>
      <c r="K56" s="71"/>
    </row>
    <row r="57" spans="1:11" ht="23.25">
      <c r="A57" s="71"/>
      <c r="B57" s="72"/>
      <c r="C57" s="72"/>
      <c r="D57" s="170"/>
      <c r="E57" s="170"/>
      <c r="F57" s="170"/>
      <c r="G57" s="170"/>
      <c r="H57" s="72"/>
      <c r="I57" s="72"/>
      <c r="J57" s="4"/>
      <c r="K57" s="4"/>
    </row>
    <row r="58" spans="1:11" ht="23.25">
      <c r="A58" s="71"/>
      <c r="B58" s="72"/>
      <c r="C58" s="72"/>
      <c r="D58" s="103"/>
      <c r="E58" s="103"/>
      <c r="F58" s="103"/>
      <c r="G58" s="103"/>
      <c r="H58" s="72"/>
      <c r="I58" s="72"/>
      <c r="J58" s="4"/>
      <c r="K58" s="4"/>
    </row>
    <row r="59" spans="1:11" ht="23.25">
      <c r="A59" s="71"/>
      <c r="B59" s="72" t="s">
        <v>64</v>
      </c>
      <c r="C59" s="72"/>
      <c r="D59" s="72"/>
      <c r="E59" s="4" t="s">
        <v>68</v>
      </c>
      <c r="G59" s="72" t="s">
        <v>64</v>
      </c>
      <c r="H59" s="72"/>
      <c r="I59" s="4" t="s">
        <v>70</v>
      </c>
      <c r="J59" s="4"/>
      <c r="K59" s="4"/>
    </row>
    <row r="60" spans="1:11" ht="23.25">
      <c r="A60" s="71"/>
      <c r="B60" s="135"/>
      <c r="C60" s="135"/>
      <c r="D60" s="135"/>
      <c r="E60" s="135"/>
      <c r="G60" s="171"/>
      <c r="H60" s="171"/>
      <c r="I60" s="171"/>
      <c r="J60" s="171"/>
      <c r="K60" s="104"/>
    </row>
    <row r="61" spans="1:11" ht="23.25">
      <c r="A61" s="71"/>
      <c r="B61" s="170"/>
      <c r="C61" s="170"/>
      <c r="D61" s="170"/>
      <c r="E61" s="170"/>
      <c r="G61" s="170"/>
      <c r="H61" s="170"/>
      <c r="I61" s="170"/>
      <c r="J61" s="4"/>
      <c r="K61" s="4"/>
    </row>
    <row r="62" spans="1:11" ht="23.25">
      <c r="A62" s="71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23.25">
      <c r="A63" s="71"/>
      <c r="B63" s="4"/>
      <c r="C63" s="4"/>
      <c r="D63" s="103"/>
      <c r="E63" s="72"/>
      <c r="F63" s="72"/>
      <c r="G63" s="4"/>
      <c r="H63" s="4"/>
      <c r="I63" s="4"/>
      <c r="J63" s="4"/>
      <c r="K63" s="4"/>
    </row>
    <row r="64" spans="1:11" ht="23.25">
      <c r="A64" s="71"/>
      <c r="B64" s="4"/>
      <c r="C64" s="4"/>
      <c r="D64" s="103"/>
      <c r="E64" s="72"/>
      <c r="F64" s="72"/>
      <c r="G64" s="4"/>
      <c r="H64" s="4"/>
      <c r="I64" s="4"/>
      <c r="J64" s="4"/>
      <c r="K64" s="4"/>
    </row>
    <row r="65" spans="1:11" ht="23.25">
      <c r="A65" s="71"/>
      <c r="B65" s="72"/>
      <c r="C65" s="72"/>
      <c r="D65" s="4"/>
      <c r="E65" s="13"/>
      <c r="F65" s="4"/>
      <c r="G65" s="4"/>
      <c r="K65" s="4"/>
    </row>
    <row r="66" spans="1:11" ht="23.25">
      <c r="A66" s="71"/>
      <c r="B66" s="72"/>
      <c r="C66" s="104"/>
      <c r="D66" s="4"/>
      <c r="E66" s="4"/>
      <c r="F66" s="4"/>
      <c r="G66" s="4"/>
      <c r="K66" s="4"/>
    </row>
    <row r="67" spans="1:11" ht="23.25">
      <c r="A67" s="71"/>
      <c r="B67" s="4"/>
      <c r="C67" s="4"/>
      <c r="D67" s="4"/>
      <c r="E67" s="4"/>
      <c r="F67" s="4"/>
      <c r="G67" s="4"/>
      <c r="K67" s="4"/>
    </row>
    <row r="68" spans="1:11">
      <c r="E68" s="76"/>
    </row>
  </sheetData>
  <mergeCells count="40">
    <mergeCell ref="C7:E7"/>
    <mergeCell ref="G7:H7"/>
    <mergeCell ref="A1:K1"/>
    <mergeCell ref="A2:K2"/>
    <mergeCell ref="C3:K3"/>
    <mergeCell ref="E6:F6"/>
    <mergeCell ref="G6:I6"/>
    <mergeCell ref="H34:I34"/>
    <mergeCell ref="A8:K8"/>
    <mergeCell ref="F9:G9"/>
    <mergeCell ref="I9:J9"/>
    <mergeCell ref="G11:H11"/>
    <mergeCell ref="I15:J15"/>
    <mergeCell ref="I18:J18"/>
    <mergeCell ref="C26:K26"/>
    <mergeCell ref="D29:E29"/>
    <mergeCell ref="D30:E30"/>
    <mergeCell ref="H31:I31"/>
    <mergeCell ref="A33:K33"/>
    <mergeCell ref="G49:H49"/>
    <mergeCell ref="E39:F39"/>
    <mergeCell ref="G39:H39"/>
    <mergeCell ref="I39:J40"/>
    <mergeCell ref="E40:F40"/>
    <mergeCell ref="G40:H40"/>
    <mergeCell ref="D44:E44"/>
    <mergeCell ref="G44:H44"/>
    <mergeCell ref="G45:H45"/>
    <mergeCell ref="I45:K45"/>
    <mergeCell ref="F46:J46"/>
    <mergeCell ref="D48:E48"/>
    <mergeCell ref="G48:H48"/>
    <mergeCell ref="B61:E61"/>
    <mergeCell ref="G61:I61"/>
    <mergeCell ref="E50:K50"/>
    <mergeCell ref="I53:K53"/>
    <mergeCell ref="D56:G56"/>
    <mergeCell ref="D57:G57"/>
    <mergeCell ref="B60:E60"/>
    <mergeCell ref="G60:J60"/>
  </mergeCells>
  <pageMargins left="0.26" right="0.13" top="0.75" bottom="0.75" header="0.3" footer="0.3"/>
  <pageSetup paperSize="9" orientation="portrait" r:id="rId1"/>
  <headerFooter>
    <oddHeader>&amp;R&amp;P/&amp;N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5FFBD-EFF0-43F1-BF34-EF3D8F9EA492}">
  <sheetPr>
    <tabColor rgb="FFFF0000"/>
  </sheetPr>
  <dimension ref="A1:K68"/>
  <sheetViews>
    <sheetView topLeftCell="A20" zoomScaleNormal="100" workbookViewId="0">
      <selection activeCell="T31" sqref="T31"/>
    </sheetView>
  </sheetViews>
  <sheetFormatPr defaultRowHeight="15"/>
  <cols>
    <col min="1" max="1" width="6.7109375" customWidth="1"/>
    <col min="2" max="2" width="10.5703125" customWidth="1"/>
    <col min="3" max="3" width="9.28515625" customWidth="1"/>
    <col min="5" max="5" width="7.140625" customWidth="1"/>
    <col min="6" max="6" width="13.85546875" customWidth="1"/>
    <col min="7" max="7" width="7.28515625" customWidth="1"/>
    <col min="8" max="8" width="10.85546875" customWidth="1"/>
    <col min="9" max="9" width="9.140625" customWidth="1"/>
    <col min="10" max="10" width="7.42578125" customWidth="1"/>
    <col min="11" max="11" width="8" customWidth="1"/>
  </cols>
  <sheetData>
    <row r="1" spans="1:11" ht="23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</row>
    <row r="2" spans="1:11" ht="23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11" ht="23.25">
      <c r="A3" s="1" t="s">
        <v>2</v>
      </c>
      <c r="B3" s="2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23.25">
      <c r="A4" s="73" t="s">
        <v>62</v>
      </c>
      <c r="B4" s="73"/>
      <c r="C4" s="73" t="s">
        <v>121</v>
      </c>
      <c r="D4" s="73"/>
      <c r="E4" s="73"/>
      <c r="F4" s="73"/>
      <c r="G4" s="73"/>
      <c r="H4" s="73"/>
      <c r="I4" s="73"/>
      <c r="J4" s="73"/>
      <c r="K4" s="73"/>
    </row>
    <row r="5" spans="1:11" ht="23.25">
      <c r="A5" s="1" t="s">
        <v>3</v>
      </c>
      <c r="B5" s="2"/>
      <c r="C5" s="3"/>
      <c r="D5" s="2"/>
      <c r="E5" s="2"/>
      <c r="F5" s="2"/>
      <c r="G5" s="2"/>
      <c r="H5" s="2"/>
      <c r="I5" s="2"/>
      <c r="J5" s="2"/>
      <c r="K5" s="4"/>
    </row>
    <row r="6" spans="1:11" ht="23.25">
      <c r="A6" s="73" t="s">
        <v>63</v>
      </c>
      <c r="B6" s="74"/>
      <c r="C6" s="74"/>
      <c r="D6" s="74"/>
      <c r="E6" s="160" t="s">
        <v>4</v>
      </c>
      <c r="F6" s="160"/>
      <c r="G6" s="161"/>
      <c r="H6" s="161"/>
      <c r="I6" s="161"/>
      <c r="J6" s="4"/>
      <c r="K6" s="4"/>
    </row>
    <row r="7" spans="1:11" ht="23.25">
      <c r="A7" s="5" t="s">
        <v>5</v>
      </c>
      <c r="B7" s="6"/>
      <c r="C7" s="162"/>
      <c r="D7" s="162"/>
      <c r="E7" s="162"/>
      <c r="F7" s="7" t="s">
        <v>6</v>
      </c>
      <c r="G7" s="169" t="s">
        <v>7</v>
      </c>
      <c r="H7" s="169"/>
      <c r="I7" s="118"/>
      <c r="J7" s="118"/>
      <c r="K7" s="118"/>
    </row>
    <row r="8" spans="1:11" ht="23.25">
      <c r="A8" s="163" t="s">
        <v>154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1" ht="23.25">
      <c r="A9" s="8" t="s">
        <v>8</v>
      </c>
      <c r="B9" s="4"/>
      <c r="C9" s="9"/>
      <c r="D9" s="103" t="s">
        <v>9</v>
      </c>
      <c r="E9" s="2"/>
      <c r="F9" s="164"/>
      <c r="G9" s="165"/>
      <c r="H9" s="103" t="s">
        <v>10</v>
      </c>
      <c r="I9" s="166"/>
      <c r="J9" s="166"/>
      <c r="K9" s="11" t="s">
        <v>6</v>
      </c>
    </row>
    <row r="10" spans="1:11" ht="23.25">
      <c r="A10" s="12" t="s">
        <v>11</v>
      </c>
      <c r="B10" s="13"/>
      <c r="C10" s="13"/>
      <c r="D10" s="15" t="s">
        <v>12</v>
      </c>
      <c r="E10" s="16" t="s">
        <v>155</v>
      </c>
      <c r="F10" s="17"/>
      <c r="G10" s="17"/>
      <c r="H10" s="77"/>
      <c r="I10" s="77"/>
      <c r="J10" s="78">
        <f>I10-H10</f>
        <v>0</v>
      </c>
      <c r="K10" s="17"/>
    </row>
    <row r="11" spans="1:11" ht="23.25">
      <c r="A11" s="18"/>
      <c r="B11" s="105" t="s">
        <v>66</v>
      </c>
      <c r="C11" s="13"/>
      <c r="D11" s="15" t="s">
        <v>69</v>
      </c>
      <c r="E11" s="19"/>
      <c r="F11" s="20" t="s">
        <v>14</v>
      </c>
      <c r="G11" s="167">
        <f>C7</f>
        <v>0</v>
      </c>
      <c r="H11" s="167"/>
      <c r="I11" s="96" t="s">
        <v>6</v>
      </c>
      <c r="J11" s="100"/>
      <c r="K11" s="96"/>
    </row>
    <row r="12" spans="1:11" ht="23.25">
      <c r="A12" s="15"/>
      <c r="B12" s="13"/>
      <c r="C12" s="13"/>
      <c r="D12" s="15"/>
      <c r="E12" s="19"/>
      <c r="F12" s="21"/>
      <c r="G12" s="22"/>
      <c r="H12" s="23" t="str">
        <f>"( "&amp;BAHTTEXT(G11)&amp;" )"</f>
        <v>( ศูนย์บาทถ้วน )</v>
      </c>
      <c r="I12" s="23"/>
      <c r="J12" s="23"/>
      <c r="K12" s="99"/>
    </row>
    <row r="13" spans="1:11" ht="23.25">
      <c r="A13" s="2"/>
      <c r="B13" s="4"/>
      <c r="C13" s="4"/>
      <c r="D13" s="2"/>
      <c r="E13" s="24"/>
      <c r="F13" s="2"/>
      <c r="G13" s="4"/>
      <c r="H13" s="99"/>
      <c r="I13" s="99"/>
      <c r="J13" s="99"/>
      <c r="K13" s="99"/>
    </row>
    <row r="14" spans="1:11" ht="23.25">
      <c r="A14" s="18" t="s">
        <v>15</v>
      </c>
      <c r="B14" s="13"/>
      <c r="C14" s="25" t="s">
        <v>16</v>
      </c>
      <c r="D14" s="13" t="s">
        <v>156</v>
      </c>
      <c r="E14" s="15"/>
      <c r="F14" s="13"/>
      <c r="G14" s="13"/>
      <c r="H14" s="13"/>
      <c r="I14" s="13"/>
      <c r="J14" s="13"/>
      <c r="K14" s="13"/>
    </row>
    <row r="15" spans="1:11" s="89" customFormat="1" ht="23.25">
      <c r="A15" s="86"/>
      <c r="B15" s="2"/>
      <c r="C15" s="87" t="s">
        <v>18</v>
      </c>
      <c r="D15" s="11"/>
      <c r="E15" s="2"/>
      <c r="F15" s="2"/>
      <c r="G15" s="88"/>
      <c r="H15" s="106" t="s">
        <v>71</v>
      </c>
      <c r="I15" s="161"/>
      <c r="J15" s="161"/>
      <c r="K15" s="2"/>
    </row>
    <row r="16" spans="1:11" s="89" customFormat="1" ht="23.25">
      <c r="A16" s="90"/>
      <c r="B16" s="4"/>
      <c r="C16" s="91" t="s">
        <v>19</v>
      </c>
      <c r="D16" s="109">
        <v>1</v>
      </c>
      <c r="E16" s="91" t="s">
        <v>22</v>
      </c>
      <c r="F16" s="109">
        <v>1</v>
      </c>
      <c r="G16" s="91"/>
      <c r="H16" s="120"/>
      <c r="I16" s="91"/>
      <c r="J16" s="114"/>
      <c r="K16" s="31"/>
    </row>
    <row r="17" spans="1:11" ht="23.25">
      <c r="A17" s="27"/>
      <c r="B17" s="13"/>
      <c r="C17" s="28"/>
      <c r="D17" s="30"/>
      <c r="E17" s="28"/>
      <c r="F17" s="30"/>
      <c r="G17" s="28"/>
      <c r="H17" s="30"/>
      <c r="I17" s="28"/>
      <c r="J17" s="30"/>
      <c r="K17" s="31"/>
    </row>
    <row r="18" spans="1:11" ht="23.25">
      <c r="A18" s="32"/>
      <c r="B18" s="13"/>
      <c r="C18" s="18" t="s">
        <v>23</v>
      </c>
      <c r="D18" s="14"/>
      <c r="E18" s="15"/>
      <c r="F18" s="15"/>
      <c r="G18" s="26"/>
      <c r="H18" s="121"/>
      <c r="I18" s="172"/>
      <c r="J18" s="172"/>
      <c r="K18" s="15"/>
    </row>
    <row r="19" spans="1:11" ht="23.25">
      <c r="A19" s="32"/>
      <c r="B19" s="13"/>
      <c r="C19" s="28" t="s">
        <v>24</v>
      </c>
      <c r="D19" s="108">
        <v>1</v>
      </c>
      <c r="E19" s="20" t="s">
        <v>27</v>
      </c>
      <c r="F19" s="108">
        <v>1</v>
      </c>
      <c r="G19" s="28"/>
      <c r="H19" s="115"/>
      <c r="I19" s="28"/>
      <c r="J19" s="115"/>
      <c r="K19" s="26"/>
    </row>
    <row r="20" spans="1:11" ht="23.25">
      <c r="A20" s="32"/>
      <c r="B20" s="13"/>
      <c r="C20" s="28"/>
      <c r="D20" s="34"/>
      <c r="E20" s="20"/>
      <c r="F20" s="34"/>
      <c r="G20" s="20"/>
      <c r="H20" s="35"/>
      <c r="I20" s="20"/>
      <c r="J20" s="35"/>
      <c r="K20" s="13"/>
    </row>
    <row r="21" spans="1:11" ht="23.25">
      <c r="A21" s="32"/>
      <c r="B21" s="26"/>
      <c r="C21" s="18" t="s">
        <v>28</v>
      </c>
      <c r="D21" s="14"/>
      <c r="E21" s="15"/>
      <c r="F21" s="15"/>
      <c r="G21" s="26"/>
      <c r="H21" s="26"/>
      <c r="I21" s="26"/>
      <c r="J21" s="15"/>
      <c r="K21" s="15"/>
    </row>
    <row r="22" spans="1:11" ht="23.25">
      <c r="A22" s="32"/>
      <c r="B22" s="15"/>
      <c r="C22" s="36" t="s">
        <v>29</v>
      </c>
      <c r="D22" s="112">
        <f>D19/D16</f>
        <v>1</v>
      </c>
      <c r="E22" s="37" t="s">
        <v>32</v>
      </c>
      <c r="F22" s="112">
        <f>F19/F16</f>
        <v>1</v>
      </c>
      <c r="G22" s="38"/>
      <c r="H22" s="60"/>
      <c r="I22" s="20"/>
      <c r="J22" s="39"/>
      <c r="K22" s="15"/>
    </row>
    <row r="23" spans="1:11" ht="23.25">
      <c r="A23" s="18" t="s">
        <v>33</v>
      </c>
      <c r="B23" s="15"/>
      <c r="C23" s="37" t="s">
        <v>34</v>
      </c>
      <c r="D23" s="40">
        <f>ROUNDDOWN(D22,3)</f>
        <v>1</v>
      </c>
      <c r="E23" s="37" t="s">
        <v>34</v>
      </c>
      <c r="F23" s="40">
        <f>ROUNDDOWN(F22,3)</f>
        <v>1</v>
      </c>
      <c r="G23" s="38"/>
      <c r="H23" s="83"/>
      <c r="I23" s="122"/>
      <c r="J23" s="83"/>
      <c r="K23" s="15"/>
    </row>
    <row r="24" spans="1:11" ht="23.25">
      <c r="A24" s="18"/>
      <c r="B24" s="15"/>
      <c r="C24" s="37"/>
      <c r="D24" s="83"/>
      <c r="E24" s="37"/>
      <c r="F24" s="42"/>
      <c r="G24" s="37"/>
      <c r="H24" s="43"/>
      <c r="I24" s="38"/>
      <c r="J24" s="44"/>
      <c r="K24" s="15"/>
    </row>
    <row r="25" spans="1:11" ht="23.25">
      <c r="A25" s="13"/>
      <c r="B25" s="13"/>
      <c r="C25" s="18" t="s">
        <v>35</v>
      </c>
      <c r="D25" s="45"/>
      <c r="E25" s="13"/>
      <c r="F25" s="13"/>
      <c r="G25" s="13"/>
      <c r="H25" s="13"/>
      <c r="I25" s="13"/>
      <c r="J25" s="13"/>
      <c r="K25" s="13"/>
    </row>
    <row r="26" spans="1:11" ht="23.25">
      <c r="A26" s="13"/>
      <c r="B26" s="98"/>
      <c r="C26" s="135" t="s">
        <v>157</v>
      </c>
      <c r="D26" s="135"/>
      <c r="E26" s="135"/>
      <c r="F26" s="135"/>
      <c r="G26" s="135"/>
      <c r="H26" s="135"/>
      <c r="I26" s="135"/>
      <c r="J26" s="135"/>
      <c r="K26" s="135"/>
    </row>
    <row r="27" spans="1:11" ht="23.25">
      <c r="A27" s="13"/>
      <c r="B27" s="15"/>
      <c r="C27" s="119">
        <v>0.25</v>
      </c>
      <c r="D27" s="46" t="s">
        <v>36</v>
      </c>
      <c r="E27" s="47">
        <f>D23</f>
        <v>1</v>
      </c>
      <c r="F27" s="48" t="s">
        <v>158</v>
      </c>
      <c r="G27" s="49">
        <f>F23</f>
        <v>1</v>
      </c>
      <c r="H27" s="50"/>
      <c r="I27" s="47"/>
      <c r="J27" s="50"/>
      <c r="K27" s="49"/>
    </row>
    <row r="28" spans="1:11" ht="23.25">
      <c r="A28" s="13"/>
      <c r="B28" s="13"/>
      <c r="C28" s="13" t="s">
        <v>40</v>
      </c>
      <c r="D28" s="113"/>
      <c r="E28" s="51">
        <f>SUM(0.15* E27)</f>
        <v>0.15</v>
      </c>
      <c r="F28" s="98" t="s">
        <v>41</v>
      </c>
      <c r="G28" s="51">
        <f>SUM(0.6*G27)</f>
        <v>0.6</v>
      </c>
      <c r="H28" s="98"/>
      <c r="I28" s="51"/>
      <c r="J28" s="98"/>
      <c r="K28" s="51"/>
    </row>
    <row r="29" spans="1:11" ht="23.25">
      <c r="A29" s="18" t="s">
        <v>33</v>
      </c>
      <c r="B29" s="18"/>
      <c r="C29" s="13" t="s">
        <v>40</v>
      </c>
      <c r="D29" s="136">
        <f>TRUNC(E28,3)</f>
        <v>0.15</v>
      </c>
      <c r="E29" s="136">
        <f>TRUNC(E28,3)</f>
        <v>0.15</v>
      </c>
      <c r="F29" s="98" t="s">
        <v>41</v>
      </c>
      <c r="G29" s="101">
        <f>TRUNC(G28,3)</f>
        <v>0.6</v>
      </c>
      <c r="H29" s="98"/>
      <c r="I29" s="102"/>
      <c r="J29" s="98"/>
      <c r="K29" s="102"/>
    </row>
    <row r="30" spans="1:11" ht="23.25">
      <c r="A30" s="13"/>
      <c r="B30" s="13"/>
      <c r="C30" s="38" t="s">
        <v>43</v>
      </c>
      <c r="D30" s="137">
        <f>C27+D29+G29+I29+K29</f>
        <v>1</v>
      </c>
      <c r="E30" s="137"/>
      <c r="F30" s="52"/>
      <c r="G30" s="53"/>
      <c r="H30" s="15"/>
      <c r="I30" s="15"/>
      <c r="J30" s="15"/>
      <c r="K30" s="13"/>
    </row>
    <row r="31" spans="1:11" ht="23.25">
      <c r="A31" s="13"/>
      <c r="B31" s="13"/>
      <c r="C31" s="54" t="s">
        <v>44</v>
      </c>
      <c r="D31" s="13"/>
      <c r="E31" s="13"/>
      <c r="F31" s="13"/>
      <c r="G31" s="13"/>
      <c r="H31" s="137">
        <f>TRUNC(D30,3)</f>
        <v>1</v>
      </c>
      <c r="I31" s="137"/>
      <c r="J31" s="13"/>
      <c r="K31" s="15"/>
    </row>
    <row r="32" spans="1:11" ht="23.25">
      <c r="A32" s="13"/>
      <c r="B32" s="13"/>
      <c r="C32" s="54"/>
      <c r="D32" s="13"/>
      <c r="E32" s="13"/>
      <c r="F32" s="13"/>
      <c r="G32" s="13"/>
      <c r="H32" s="97"/>
      <c r="I32" s="97"/>
      <c r="J32" s="13"/>
      <c r="K32" s="15"/>
    </row>
    <row r="33" spans="1:11" ht="23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3.25">
      <c r="A34" s="13"/>
      <c r="B34" s="13"/>
      <c r="C34" s="54" t="s">
        <v>45</v>
      </c>
      <c r="D34" s="13"/>
      <c r="E34" s="13"/>
      <c r="F34" s="13"/>
      <c r="G34" s="13"/>
      <c r="H34" s="139">
        <f>H31</f>
        <v>1</v>
      </c>
      <c r="I34" s="140"/>
      <c r="J34" s="13"/>
      <c r="K34" s="55"/>
    </row>
    <row r="35" spans="1:11" ht="23.25">
      <c r="A35" s="13"/>
      <c r="B35" s="13" t="s">
        <v>46</v>
      </c>
      <c r="C35" s="13"/>
      <c r="D35" s="13"/>
      <c r="E35" s="13"/>
      <c r="F35" s="13"/>
      <c r="G35" s="13"/>
      <c r="H35" s="83"/>
      <c r="I35" s="83"/>
      <c r="J35" s="13"/>
      <c r="K35" s="15"/>
    </row>
    <row r="36" spans="1:11" ht="23.25">
      <c r="A36" s="13"/>
      <c r="B36" s="13" t="s">
        <v>47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 ht="23.25">
      <c r="A37" s="13"/>
      <c r="B37" s="54" t="s">
        <v>48</v>
      </c>
      <c r="C37" s="98"/>
      <c r="D37" s="13"/>
      <c r="E37" s="56"/>
      <c r="F37" s="57"/>
      <c r="G37" s="58" t="s">
        <v>49</v>
      </c>
      <c r="H37" s="13"/>
      <c r="I37" s="59">
        <v>0.96</v>
      </c>
      <c r="J37" s="48"/>
      <c r="K37" s="60"/>
    </row>
    <row r="38" spans="1:11" ht="23.25">
      <c r="A38" s="13"/>
      <c r="B38" s="54" t="s">
        <v>50</v>
      </c>
      <c r="C38" s="98"/>
      <c r="D38" s="13"/>
      <c r="E38" s="56"/>
      <c r="F38" s="57"/>
      <c r="G38" s="61" t="s">
        <v>51</v>
      </c>
      <c r="H38" s="13"/>
      <c r="I38" s="59">
        <v>1.04</v>
      </c>
      <c r="J38" s="48"/>
      <c r="K38" s="60"/>
    </row>
    <row r="39" spans="1:11" ht="23.25">
      <c r="A39" s="13"/>
      <c r="B39" s="13"/>
      <c r="C39" s="96" t="s">
        <v>52</v>
      </c>
      <c r="D39" s="13"/>
      <c r="E39" s="141" t="str">
        <f>IF(H34&lt;=$I37,"ให้เรียกเงินคืน"," 0 ")</f>
        <v xml:space="preserve"> 0 </v>
      </c>
      <c r="F39" s="142"/>
      <c r="G39" s="143" t="str">
        <f>IF(H34&gt;=$I38,"ให้เพิ่มค่างาน"," 0 ")</f>
        <v xml:space="preserve"> 0 </v>
      </c>
      <c r="H39" s="144"/>
      <c r="I39" s="145" t="str">
        <f>IF(E39=G39,"อยู่ในช่วง 4%",0)</f>
        <v>อยู่ในช่วง 4%</v>
      </c>
      <c r="J39" s="146"/>
      <c r="K39" s="48"/>
    </row>
    <row r="40" spans="1:11" ht="23.25">
      <c r="A40" s="13"/>
      <c r="B40" s="13"/>
      <c r="C40" s="96" t="s">
        <v>53</v>
      </c>
      <c r="D40" s="13"/>
      <c r="E40" s="149">
        <f>IF(H34&lt;I37,"ต่ำกว่า 4 %", 0)</f>
        <v>0</v>
      </c>
      <c r="F40" s="150"/>
      <c r="G40" s="151" t="str">
        <f>IF(H34&gt;I38,"สูงกว่า 4%","0")</f>
        <v>0</v>
      </c>
      <c r="H40" s="152"/>
      <c r="I40" s="147"/>
      <c r="J40" s="148"/>
      <c r="K40" s="15"/>
    </row>
    <row r="41" spans="1:11" ht="23.25">
      <c r="A41" s="13"/>
      <c r="B41" s="13"/>
      <c r="C41" s="20" t="s">
        <v>54</v>
      </c>
      <c r="D41" s="54" t="s">
        <v>55</v>
      </c>
      <c r="E41" s="13"/>
      <c r="F41" s="13"/>
      <c r="G41" s="62" t="str">
        <f>IF($H$34&lt;$I$37,$I$37-$H$34,"ไม่มี")</f>
        <v>ไม่มี</v>
      </c>
      <c r="H41" s="63"/>
      <c r="I41" s="64"/>
      <c r="J41" s="13"/>
      <c r="K41" s="13"/>
    </row>
    <row r="42" spans="1:11" ht="23.25">
      <c r="A42" s="13"/>
      <c r="B42" s="13"/>
      <c r="C42" s="20"/>
      <c r="D42" s="54" t="s">
        <v>56</v>
      </c>
      <c r="E42" s="13"/>
      <c r="F42" s="13"/>
      <c r="G42" s="62" t="str">
        <f>IF(H34&gt;=I38,H34-I38,"ไม่มี")</f>
        <v>ไม่มี</v>
      </c>
      <c r="H42" s="63"/>
      <c r="I42" s="64"/>
      <c r="J42" s="13"/>
      <c r="K42" s="13"/>
    </row>
    <row r="43" spans="1:11" ht="23.25">
      <c r="A43" s="13"/>
      <c r="B43" s="13"/>
      <c r="C43" s="13"/>
      <c r="D43" s="13"/>
      <c r="E43" s="65" t="s">
        <v>57</v>
      </c>
      <c r="F43" s="66" t="s">
        <v>58</v>
      </c>
      <c r="G43" s="67"/>
      <c r="H43" s="57"/>
      <c r="I43" s="68"/>
      <c r="J43" s="57"/>
      <c r="K43" s="57"/>
    </row>
    <row r="44" spans="1:11" ht="23.25">
      <c r="A44" s="20"/>
      <c r="B44" s="13" t="s">
        <v>59</v>
      </c>
      <c r="C44" s="13"/>
      <c r="D44" s="132" t="str">
        <f>E39</f>
        <v xml:space="preserve"> 0 </v>
      </c>
      <c r="E44" s="132"/>
      <c r="F44" s="20" t="s">
        <v>60</v>
      </c>
      <c r="G44" s="133">
        <f>I9</f>
        <v>0</v>
      </c>
      <c r="H44" s="133"/>
      <c r="I44" s="95" t="s">
        <v>61</v>
      </c>
      <c r="J44" s="69">
        <f>IF(G41="ไม่มี",0,G41)</f>
        <v>0</v>
      </c>
      <c r="K44" s="70"/>
    </row>
    <row r="45" spans="1:11" ht="23.25">
      <c r="A45" s="13"/>
      <c r="B45" s="13"/>
      <c r="C45" s="13"/>
      <c r="D45" s="13"/>
      <c r="E45" s="13"/>
      <c r="F45" s="20" t="s">
        <v>60</v>
      </c>
      <c r="G45" s="129">
        <f>IF(D44="ให้เรียกเงินคืน",(G44*J44),0)</f>
        <v>0</v>
      </c>
      <c r="H45" s="129"/>
      <c r="I45" s="130"/>
      <c r="J45" s="130"/>
      <c r="K45" s="130"/>
    </row>
    <row r="46" spans="1:11" ht="23.25">
      <c r="A46" s="26"/>
      <c r="B46" s="26"/>
      <c r="C46" s="26"/>
      <c r="D46" s="26"/>
      <c r="E46" s="26"/>
      <c r="F46" s="131" t="str">
        <f>BAHTTEXT(G45)</f>
        <v>ศูนย์บาทถ้วน</v>
      </c>
      <c r="G46" s="131"/>
      <c r="H46" s="131"/>
      <c r="I46" s="131"/>
      <c r="J46" s="131"/>
      <c r="K46" s="99"/>
    </row>
    <row r="47" spans="1:11" ht="23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23.25">
      <c r="A48" s="13"/>
      <c r="B48" s="13" t="s">
        <v>59</v>
      </c>
      <c r="C48" s="13"/>
      <c r="D48" s="132" t="str">
        <f>G39</f>
        <v xml:space="preserve"> 0 </v>
      </c>
      <c r="E48" s="132"/>
      <c r="F48" s="20" t="s">
        <v>60</v>
      </c>
      <c r="G48" s="133">
        <f>G44</f>
        <v>0</v>
      </c>
      <c r="H48" s="133"/>
      <c r="I48" s="95" t="s">
        <v>61</v>
      </c>
      <c r="J48" s="69">
        <f>IF(G42="ไม่มี",0,G42)</f>
        <v>0</v>
      </c>
      <c r="K48" s="13"/>
    </row>
    <row r="49" spans="1:11" ht="23.25">
      <c r="A49" s="13"/>
      <c r="B49" s="13"/>
      <c r="C49" s="13"/>
      <c r="D49" s="13"/>
      <c r="E49" s="13"/>
      <c r="F49" s="20" t="s">
        <v>60</v>
      </c>
      <c r="G49" s="134">
        <f>IF(D48=" 0 ",0,G48*J48)</f>
        <v>0</v>
      </c>
      <c r="H49" s="134"/>
      <c r="I49" s="13"/>
      <c r="J49" s="13"/>
      <c r="K49" s="13"/>
    </row>
    <row r="50" spans="1:11" ht="23.25">
      <c r="A50" s="13"/>
      <c r="B50" s="26"/>
      <c r="C50" s="26"/>
      <c r="D50" s="26"/>
      <c r="E50" s="127" t="str">
        <f>BAHTTEXT(G49)</f>
        <v>ศูนย์บาทถ้วน</v>
      </c>
      <c r="F50" s="127"/>
      <c r="G50" s="127"/>
      <c r="H50" s="127"/>
      <c r="I50" s="127"/>
      <c r="J50" s="127"/>
      <c r="K50" s="127"/>
    </row>
    <row r="51" spans="1:11" ht="23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23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23.25">
      <c r="A53" s="13"/>
      <c r="B53" s="13"/>
      <c r="C53" s="13"/>
      <c r="D53" s="13"/>
      <c r="E53" s="13"/>
      <c r="F53" s="13"/>
      <c r="G53" s="13"/>
      <c r="H53" s="13" t="s">
        <v>65</v>
      </c>
      <c r="I53" s="128"/>
      <c r="J53" s="128"/>
      <c r="K53" s="128"/>
    </row>
    <row r="54" spans="1:11" ht="23.25">
      <c r="A54" s="13"/>
      <c r="B54" s="13"/>
      <c r="C54" s="13"/>
      <c r="D54" s="13"/>
      <c r="E54" s="13"/>
      <c r="F54" s="13"/>
      <c r="G54" s="13"/>
      <c r="H54" s="13"/>
      <c r="I54" s="94"/>
      <c r="J54" s="94"/>
      <c r="K54" s="94"/>
    </row>
    <row r="55" spans="1:11" ht="23.25">
      <c r="A55" s="71"/>
      <c r="B55" s="71"/>
      <c r="C55" s="71"/>
      <c r="D55" s="72" t="s">
        <v>64</v>
      </c>
      <c r="E55" s="72"/>
      <c r="F55" s="72"/>
      <c r="G55" s="4" t="s">
        <v>67</v>
      </c>
      <c r="H55" s="71"/>
      <c r="I55" s="71"/>
      <c r="J55" s="71"/>
      <c r="K55" s="71"/>
    </row>
    <row r="56" spans="1:11" ht="23.25">
      <c r="A56" s="71"/>
      <c r="B56" s="71"/>
      <c r="C56" s="71"/>
      <c r="D56" s="135"/>
      <c r="E56" s="135"/>
      <c r="F56" s="135"/>
      <c r="G56" s="135"/>
      <c r="H56" s="71"/>
      <c r="I56" s="71"/>
      <c r="J56" s="71"/>
      <c r="K56" s="71"/>
    </row>
    <row r="57" spans="1:11" ht="23.25">
      <c r="A57" s="71"/>
      <c r="B57" s="72"/>
      <c r="C57" s="72"/>
      <c r="D57" s="170"/>
      <c r="E57" s="170"/>
      <c r="F57" s="170"/>
      <c r="G57" s="170"/>
      <c r="H57" s="72"/>
      <c r="I57" s="72"/>
      <c r="J57" s="4"/>
      <c r="K57" s="4"/>
    </row>
    <row r="58" spans="1:11" ht="23.25">
      <c r="A58" s="71"/>
      <c r="B58" s="72"/>
      <c r="C58" s="72"/>
      <c r="D58" s="103"/>
      <c r="E58" s="103"/>
      <c r="F58" s="103"/>
      <c r="G58" s="103"/>
      <c r="H58" s="72"/>
      <c r="I58" s="72"/>
      <c r="J58" s="4"/>
      <c r="K58" s="4"/>
    </row>
    <row r="59" spans="1:11" ht="23.25">
      <c r="A59" s="71"/>
      <c r="B59" s="72" t="s">
        <v>64</v>
      </c>
      <c r="C59" s="72"/>
      <c r="D59" s="72"/>
      <c r="E59" s="4" t="s">
        <v>68</v>
      </c>
      <c r="G59" s="72" t="s">
        <v>64</v>
      </c>
      <c r="H59" s="72"/>
      <c r="I59" s="4" t="s">
        <v>70</v>
      </c>
      <c r="J59" s="4"/>
      <c r="K59" s="4"/>
    </row>
    <row r="60" spans="1:11" ht="23.25">
      <c r="A60" s="71"/>
      <c r="B60" s="135"/>
      <c r="C60" s="135"/>
      <c r="D60" s="135"/>
      <c r="E60" s="135"/>
      <c r="G60" s="171"/>
      <c r="H60" s="171"/>
      <c r="I60" s="171"/>
      <c r="J60" s="171"/>
      <c r="K60" s="104"/>
    </row>
    <row r="61" spans="1:11" ht="23.25">
      <c r="A61" s="71"/>
      <c r="B61" s="170"/>
      <c r="C61" s="170"/>
      <c r="D61" s="170"/>
      <c r="E61" s="170"/>
      <c r="G61" s="170"/>
      <c r="H61" s="170"/>
      <c r="I61" s="170"/>
      <c r="J61" s="4"/>
      <c r="K61" s="4"/>
    </row>
    <row r="62" spans="1:11" ht="23.25">
      <c r="A62" s="71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23.25">
      <c r="A63" s="71"/>
      <c r="B63" s="4"/>
      <c r="C63" s="4"/>
      <c r="D63" s="103"/>
      <c r="E63" s="72"/>
      <c r="F63" s="72"/>
      <c r="G63" s="4"/>
      <c r="H63" s="4"/>
      <c r="I63" s="4"/>
      <c r="J63" s="4"/>
      <c r="K63" s="4"/>
    </row>
    <row r="64" spans="1:11" ht="23.25">
      <c r="A64" s="71"/>
      <c r="B64" s="4"/>
      <c r="C64" s="4"/>
      <c r="D64" s="103"/>
      <c r="E64" s="72"/>
      <c r="F64" s="72"/>
      <c r="G64" s="4"/>
      <c r="H64" s="4"/>
      <c r="I64" s="4"/>
      <c r="J64" s="4"/>
      <c r="K64" s="4"/>
    </row>
    <row r="65" spans="1:11" ht="23.25">
      <c r="A65" s="71"/>
      <c r="B65" s="72"/>
      <c r="C65" s="72"/>
      <c r="D65" s="4"/>
      <c r="E65" s="13"/>
      <c r="F65" s="4"/>
      <c r="G65" s="4"/>
      <c r="K65" s="4"/>
    </row>
    <row r="66" spans="1:11" ht="23.25">
      <c r="A66" s="71"/>
      <c r="B66" s="72"/>
      <c r="C66" s="104"/>
      <c r="D66" s="4"/>
      <c r="E66" s="4"/>
      <c r="F66" s="4"/>
      <c r="G66" s="4"/>
      <c r="K66" s="4"/>
    </row>
    <row r="67" spans="1:11" ht="23.25">
      <c r="A67" s="71"/>
      <c r="B67" s="4"/>
      <c r="C67" s="4"/>
      <c r="D67" s="4"/>
      <c r="E67" s="4"/>
      <c r="F67" s="4"/>
      <c r="G67" s="4"/>
      <c r="K67" s="4"/>
    </row>
    <row r="68" spans="1:11">
      <c r="E68" s="76"/>
    </row>
  </sheetData>
  <mergeCells count="40">
    <mergeCell ref="C7:E7"/>
    <mergeCell ref="G7:H7"/>
    <mergeCell ref="A1:K1"/>
    <mergeCell ref="A2:K2"/>
    <mergeCell ref="C3:K3"/>
    <mergeCell ref="E6:F6"/>
    <mergeCell ref="G6:I6"/>
    <mergeCell ref="H34:I34"/>
    <mergeCell ref="A8:K8"/>
    <mergeCell ref="F9:G9"/>
    <mergeCell ref="I9:J9"/>
    <mergeCell ref="G11:H11"/>
    <mergeCell ref="I15:J15"/>
    <mergeCell ref="I18:J18"/>
    <mergeCell ref="C26:K26"/>
    <mergeCell ref="D29:E29"/>
    <mergeCell ref="D30:E30"/>
    <mergeCell ref="H31:I31"/>
    <mergeCell ref="A33:K33"/>
    <mergeCell ref="G49:H49"/>
    <mergeCell ref="E39:F39"/>
    <mergeCell ref="G39:H39"/>
    <mergeCell ref="I39:J40"/>
    <mergeCell ref="E40:F40"/>
    <mergeCell ref="G40:H40"/>
    <mergeCell ref="D44:E44"/>
    <mergeCell ref="G44:H44"/>
    <mergeCell ref="G45:H45"/>
    <mergeCell ref="I45:K45"/>
    <mergeCell ref="F46:J46"/>
    <mergeCell ref="D48:E48"/>
    <mergeCell ref="G48:H48"/>
    <mergeCell ref="B61:E61"/>
    <mergeCell ref="G61:I61"/>
    <mergeCell ref="E50:K50"/>
    <mergeCell ref="I53:K53"/>
    <mergeCell ref="D56:G56"/>
    <mergeCell ref="D57:G57"/>
    <mergeCell ref="B60:E60"/>
    <mergeCell ref="G60:J60"/>
  </mergeCells>
  <pageMargins left="0.26" right="0.13" top="0.75" bottom="0.75" header="0.3" footer="0.3"/>
  <pageSetup paperSize="9" orientation="portrait" r:id="rId1"/>
  <headerFooter>
    <oddHeader>&amp;R&amp;P/&amp;N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C5751-CDC3-4367-B4E3-11D2E42F167A}">
  <sheetPr>
    <tabColor rgb="FFFF0000"/>
  </sheetPr>
  <dimension ref="A1:K68"/>
  <sheetViews>
    <sheetView topLeftCell="A21" zoomScaleNormal="100" workbookViewId="0">
      <selection activeCell="I29" sqref="I29"/>
    </sheetView>
  </sheetViews>
  <sheetFormatPr defaultRowHeight="15"/>
  <cols>
    <col min="1" max="1" width="6.7109375" customWidth="1"/>
    <col min="2" max="2" width="10.5703125" customWidth="1"/>
    <col min="3" max="3" width="9.28515625" customWidth="1"/>
    <col min="5" max="5" width="7.140625" customWidth="1"/>
    <col min="6" max="6" width="13.85546875" customWidth="1"/>
    <col min="7" max="7" width="7.28515625" customWidth="1"/>
    <col min="8" max="8" width="10.85546875" customWidth="1"/>
    <col min="9" max="9" width="9.140625" customWidth="1"/>
    <col min="10" max="10" width="7.42578125" customWidth="1"/>
    <col min="11" max="11" width="8" customWidth="1"/>
  </cols>
  <sheetData>
    <row r="1" spans="1:11" ht="23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</row>
    <row r="2" spans="1:11" ht="23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11" ht="23.25">
      <c r="A3" s="1" t="s">
        <v>2</v>
      </c>
      <c r="B3" s="2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23.25">
      <c r="A4" s="73" t="s">
        <v>62</v>
      </c>
      <c r="B4" s="73"/>
      <c r="C4" s="73" t="s">
        <v>121</v>
      </c>
      <c r="D4" s="73"/>
      <c r="E4" s="73"/>
      <c r="F4" s="73"/>
      <c r="G4" s="73"/>
      <c r="H4" s="73"/>
      <c r="I4" s="73"/>
      <c r="J4" s="73"/>
      <c r="K4" s="73"/>
    </row>
    <row r="5" spans="1:11" ht="23.25">
      <c r="A5" s="1" t="s">
        <v>3</v>
      </c>
      <c r="B5" s="2"/>
      <c r="C5" s="3"/>
      <c r="D5" s="2"/>
      <c r="E5" s="2"/>
      <c r="F5" s="2"/>
      <c r="G5" s="2"/>
      <c r="H5" s="2"/>
      <c r="I5" s="2"/>
      <c r="J5" s="2"/>
      <c r="K5" s="4"/>
    </row>
    <row r="6" spans="1:11" ht="23.25">
      <c r="A6" s="73" t="s">
        <v>63</v>
      </c>
      <c r="B6" s="74"/>
      <c r="C6" s="74"/>
      <c r="D6" s="74"/>
      <c r="E6" s="160" t="s">
        <v>4</v>
      </c>
      <c r="F6" s="160"/>
      <c r="G6" s="161"/>
      <c r="H6" s="161"/>
      <c r="I6" s="161"/>
      <c r="J6" s="4"/>
      <c r="K6" s="4"/>
    </row>
    <row r="7" spans="1:11" ht="23.25">
      <c r="A7" s="5" t="s">
        <v>5</v>
      </c>
      <c r="B7" s="6"/>
      <c r="C7" s="162"/>
      <c r="D7" s="162"/>
      <c r="E7" s="162"/>
      <c r="F7" s="7" t="s">
        <v>6</v>
      </c>
      <c r="G7" s="169" t="s">
        <v>7</v>
      </c>
      <c r="H7" s="169"/>
      <c r="I7" s="118"/>
      <c r="J7" s="118"/>
      <c r="K7" s="118"/>
    </row>
    <row r="8" spans="1:11" ht="23.25">
      <c r="A8" s="163" t="s">
        <v>159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1" ht="23.25">
      <c r="A9" s="8" t="s">
        <v>8</v>
      </c>
      <c r="B9" s="4"/>
      <c r="C9" s="9"/>
      <c r="D9" s="103" t="s">
        <v>9</v>
      </c>
      <c r="E9" s="2"/>
      <c r="F9" s="164"/>
      <c r="G9" s="165"/>
      <c r="H9" s="103" t="s">
        <v>10</v>
      </c>
      <c r="I9" s="166"/>
      <c r="J9" s="166"/>
      <c r="K9" s="11" t="s">
        <v>6</v>
      </c>
    </row>
    <row r="10" spans="1:11" ht="23.25">
      <c r="A10" s="12" t="s">
        <v>11</v>
      </c>
      <c r="B10" s="13"/>
      <c r="C10" s="13"/>
      <c r="D10" s="15" t="s">
        <v>12</v>
      </c>
      <c r="E10" s="16" t="s">
        <v>160</v>
      </c>
      <c r="F10" s="17"/>
      <c r="G10" s="17"/>
      <c r="H10" s="77"/>
      <c r="I10" s="77"/>
      <c r="J10" s="78">
        <f>I10-H10</f>
        <v>0</v>
      </c>
      <c r="K10" s="17"/>
    </row>
    <row r="11" spans="1:11" ht="23.25">
      <c r="A11" s="18"/>
      <c r="B11" s="105" t="s">
        <v>66</v>
      </c>
      <c r="C11" s="13"/>
      <c r="D11" s="15" t="s">
        <v>69</v>
      </c>
      <c r="E11" s="19"/>
      <c r="F11" s="20" t="s">
        <v>14</v>
      </c>
      <c r="G11" s="167">
        <f>C7</f>
        <v>0</v>
      </c>
      <c r="H11" s="167"/>
      <c r="I11" s="96" t="s">
        <v>6</v>
      </c>
      <c r="J11" s="100"/>
      <c r="K11" s="96"/>
    </row>
    <row r="12" spans="1:11" ht="23.25">
      <c r="A12" s="15"/>
      <c r="B12" s="13"/>
      <c r="C12" s="13"/>
      <c r="D12" s="15"/>
      <c r="E12" s="19"/>
      <c r="F12" s="21"/>
      <c r="G12" s="22"/>
      <c r="H12" s="23" t="str">
        <f>"( "&amp;BAHTTEXT(G11)&amp;" )"</f>
        <v>( ศูนย์บาทถ้วน )</v>
      </c>
      <c r="I12" s="23"/>
      <c r="J12" s="23"/>
      <c r="K12" s="99"/>
    </row>
    <row r="13" spans="1:11" ht="23.25">
      <c r="A13" s="2"/>
      <c r="B13" s="4"/>
      <c r="C13" s="4"/>
      <c r="D13" s="2"/>
      <c r="E13" s="24"/>
      <c r="F13" s="2"/>
      <c r="G13" s="4"/>
      <c r="H13" s="99"/>
      <c r="I13" s="99"/>
      <c r="J13" s="99"/>
      <c r="K13" s="99"/>
    </row>
    <row r="14" spans="1:11" ht="23.25">
      <c r="A14" s="18" t="s">
        <v>15</v>
      </c>
      <c r="B14" s="13"/>
      <c r="C14" s="25" t="s">
        <v>16</v>
      </c>
      <c r="D14" s="13" t="s">
        <v>161</v>
      </c>
      <c r="E14" s="15"/>
      <c r="F14" s="13"/>
      <c r="G14" s="13"/>
      <c r="H14" s="13"/>
      <c r="I14" s="13"/>
      <c r="J14" s="13"/>
      <c r="K14" s="13"/>
    </row>
    <row r="15" spans="1:11" s="89" customFormat="1" ht="23.25">
      <c r="A15" s="86"/>
      <c r="B15" s="2"/>
      <c r="C15" s="87" t="s">
        <v>18</v>
      </c>
      <c r="D15" s="11"/>
      <c r="E15" s="2"/>
      <c r="F15" s="2"/>
      <c r="G15" s="88"/>
      <c r="H15" s="106" t="s">
        <v>71</v>
      </c>
      <c r="I15" s="161"/>
      <c r="J15" s="161"/>
      <c r="K15" s="2"/>
    </row>
    <row r="16" spans="1:11" s="89" customFormat="1" ht="23.25">
      <c r="A16" s="90"/>
      <c r="B16" s="4"/>
      <c r="C16" s="91" t="s">
        <v>19</v>
      </c>
      <c r="D16" s="109">
        <v>1</v>
      </c>
      <c r="E16" s="91" t="s">
        <v>20</v>
      </c>
      <c r="F16" s="109">
        <v>1</v>
      </c>
      <c r="G16" s="91" t="s">
        <v>21</v>
      </c>
      <c r="H16" s="109">
        <v>1</v>
      </c>
      <c r="I16" s="92"/>
      <c r="J16" s="114"/>
      <c r="K16" s="31"/>
    </row>
    <row r="17" spans="1:11" ht="23.25">
      <c r="A17" s="27"/>
      <c r="B17" s="13"/>
      <c r="C17" s="28"/>
      <c r="D17" s="30"/>
      <c r="E17" s="28"/>
      <c r="F17" s="30"/>
      <c r="G17" s="28"/>
      <c r="H17" s="30"/>
      <c r="I17" s="28"/>
      <c r="J17" s="30"/>
      <c r="K17" s="31"/>
    </row>
    <row r="18" spans="1:11" ht="23.25">
      <c r="A18" s="32"/>
      <c r="B18" s="13"/>
      <c r="C18" s="18" t="s">
        <v>23</v>
      </c>
      <c r="D18" s="14"/>
      <c r="E18" s="15"/>
      <c r="F18" s="15"/>
      <c r="G18" s="26"/>
      <c r="H18" s="107" t="s">
        <v>71</v>
      </c>
      <c r="I18" s="168"/>
      <c r="J18" s="168"/>
      <c r="K18" s="15"/>
    </row>
    <row r="19" spans="1:11" ht="23.25">
      <c r="A19" s="32"/>
      <c r="B19" s="13"/>
      <c r="C19" s="28" t="s">
        <v>24</v>
      </c>
      <c r="D19" s="108">
        <v>1</v>
      </c>
      <c r="E19" s="20" t="s">
        <v>25</v>
      </c>
      <c r="F19" s="108">
        <v>1</v>
      </c>
      <c r="G19" s="20" t="s">
        <v>26</v>
      </c>
      <c r="H19" s="108">
        <v>1</v>
      </c>
      <c r="I19" s="20"/>
      <c r="J19" s="115"/>
      <c r="K19" s="26"/>
    </row>
    <row r="20" spans="1:11" ht="23.25">
      <c r="A20" s="32"/>
      <c r="B20" s="13"/>
      <c r="C20" s="28"/>
      <c r="D20" s="34"/>
      <c r="E20" s="20"/>
      <c r="F20" s="34"/>
      <c r="G20" s="20"/>
      <c r="H20" s="35"/>
      <c r="I20" s="20"/>
      <c r="J20" s="35"/>
      <c r="K20" s="13"/>
    </row>
    <row r="21" spans="1:11" ht="23.25">
      <c r="A21" s="32"/>
      <c r="B21" s="26"/>
      <c r="C21" s="18" t="s">
        <v>28</v>
      </c>
      <c r="D21" s="14"/>
      <c r="E21" s="15"/>
      <c r="F21" s="15"/>
      <c r="G21" s="26"/>
      <c r="H21" s="26"/>
      <c r="I21" s="26"/>
      <c r="J21" s="15"/>
      <c r="K21" s="15"/>
    </row>
    <row r="22" spans="1:11" ht="23.25">
      <c r="A22" s="32"/>
      <c r="B22" s="15"/>
      <c r="C22" s="36" t="s">
        <v>29</v>
      </c>
      <c r="D22" s="112">
        <f>D19/D16</f>
        <v>1</v>
      </c>
      <c r="E22" s="37" t="s">
        <v>30</v>
      </c>
      <c r="F22" s="112">
        <f>F19/F16</f>
        <v>1</v>
      </c>
      <c r="G22" s="38" t="s">
        <v>31</v>
      </c>
      <c r="H22" s="60">
        <f>H19/H16</f>
        <v>1</v>
      </c>
      <c r="I22" s="20"/>
      <c r="J22" s="39"/>
      <c r="K22" s="15"/>
    </row>
    <row r="23" spans="1:11" ht="23.25">
      <c r="A23" s="18" t="s">
        <v>33</v>
      </c>
      <c r="B23" s="15"/>
      <c r="C23" s="37" t="s">
        <v>34</v>
      </c>
      <c r="D23" s="40">
        <f>ROUNDDOWN(D22,3)</f>
        <v>1</v>
      </c>
      <c r="E23" s="37" t="s">
        <v>34</v>
      </c>
      <c r="F23" s="40">
        <f>ROUNDDOWN(F22,3)</f>
        <v>1</v>
      </c>
      <c r="G23" s="38"/>
      <c r="H23" s="40">
        <f>ROUNDDOWN(H22,3)</f>
        <v>1</v>
      </c>
      <c r="I23" s="116"/>
      <c r="J23" s="83"/>
      <c r="K23" s="15"/>
    </row>
    <row r="24" spans="1:11" ht="23.25">
      <c r="A24" s="18"/>
      <c r="B24" s="15"/>
      <c r="C24" s="37"/>
      <c r="D24" s="83"/>
      <c r="E24" s="37"/>
      <c r="F24" s="42"/>
      <c r="G24" s="37"/>
      <c r="H24" s="43"/>
      <c r="I24" s="38"/>
      <c r="J24" s="44"/>
      <c r="K24" s="15"/>
    </row>
    <row r="25" spans="1:11" ht="23.25">
      <c r="A25" s="13"/>
      <c r="B25" s="13"/>
      <c r="C25" s="18" t="s">
        <v>35</v>
      </c>
      <c r="D25" s="45"/>
      <c r="E25" s="13"/>
      <c r="F25" s="13"/>
      <c r="G25" s="13"/>
      <c r="H25" s="13"/>
      <c r="I25" s="13"/>
      <c r="J25" s="13"/>
      <c r="K25" s="13"/>
    </row>
    <row r="26" spans="1:11" ht="23.25">
      <c r="A26" s="13"/>
      <c r="B26" s="98"/>
      <c r="C26" s="135" t="s">
        <v>162</v>
      </c>
      <c r="D26" s="135"/>
      <c r="E26" s="135"/>
      <c r="F26" s="135"/>
      <c r="G26" s="135"/>
      <c r="H26" s="135"/>
      <c r="I26" s="135"/>
      <c r="J26" s="135"/>
      <c r="K26" s="135"/>
    </row>
    <row r="27" spans="1:11" ht="23.25">
      <c r="A27" s="13"/>
      <c r="B27" s="15"/>
      <c r="C27" s="119">
        <v>0.4</v>
      </c>
      <c r="D27" s="46" t="s">
        <v>36</v>
      </c>
      <c r="E27" s="47">
        <f>D23</f>
        <v>1</v>
      </c>
      <c r="F27" s="48" t="s">
        <v>163</v>
      </c>
      <c r="G27" s="49">
        <f>F23</f>
        <v>1</v>
      </c>
      <c r="H27" s="50" t="s">
        <v>82</v>
      </c>
      <c r="I27" s="47">
        <f>+H23</f>
        <v>1</v>
      </c>
      <c r="J27" s="50"/>
      <c r="K27" s="49"/>
    </row>
    <row r="28" spans="1:11" ht="23.25">
      <c r="A28" s="13"/>
      <c r="B28" s="13"/>
      <c r="C28" s="13" t="s">
        <v>128</v>
      </c>
      <c r="D28" s="113"/>
      <c r="E28" s="51">
        <f>SUM(0.15* E27)</f>
        <v>0.15</v>
      </c>
      <c r="F28" s="98" t="s">
        <v>41</v>
      </c>
      <c r="G28" s="51">
        <f>SUM(0.25*G27)</f>
        <v>0.25</v>
      </c>
      <c r="H28" s="98" t="s">
        <v>41</v>
      </c>
      <c r="I28" s="51">
        <f>SUM(0.2*I27)</f>
        <v>0.2</v>
      </c>
      <c r="J28" s="98"/>
      <c r="K28" s="51"/>
    </row>
    <row r="29" spans="1:11" ht="23.25">
      <c r="A29" s="18" t="s">
        <v>33</v>
      </c>
      <c r="B29" s="18"/>
      <c r="C29" s="13" t="s">
        <v>128</v>
      </c>
      <c r="D29" s="136">
        <f>TRUNC(E28,3)</f>
        <v>0.15</v>
      </c>
      <c r="E29" s="136">
        <f>TRUNC(E28,3)</f>
        <v>0.15</v>
      </c>
      <c r="F29" s="98" t="s">
        <v>41</v>
      </c>
      <c r="G29" s="101">
        <f>TRUNC(G28,3)</f>
        <v>0.25</v>
      </c>
      <c r="H29" s="98" t="s">
        <v>42</v>
      </c>
      <c r="I29" s="102">
        <f>TRUNC(I28,3)</f>
        <v>0.2</v>
      </c>
      <c r="J29" s="98"/>
      <c r="K29" s="102"/>
    </row>
    <row r="30" spans="1:11" ht="23.25">
      <c r="A30" s="13"/>
      <c r="B30" s="13"/>
      <c r="C30" s="38" t="s">
        <v>43</v>
      </c>
      <c r="D30" s="137">
        <f>C27+D29+G29+I29+K29</f>
        <v>1</v>
      </c>
      <c r="E30" s="137"/>
      <c r="F30" s="52"/>
      <c r="G30" s="53"/>
      <c r="H30" s="15"/>
      <c r="I30" s="15"/>
      <c r="J30" s="15"/>
      <c r="K30" s="13"/>
    </row>
    <row r="31" spans="1:11" ht="23.25">
      <c r="A31" s="13"/>
      <c r="B31" s="13"/>
      <c r="C31" s="54" t="s">
        <v>44</v>
      </c>
      <c r="D31" s="13"/>
      <c r="E31" s="13"/>
      <c r="F31" s="13"/>
      <c r="G31" s="13"/>
      <c r="H31" s="137">
        <f>TRUNC(D30,3)</f>
        <v>1</v>
      </c>
      <c r="I31" s="137"/>
      <c r="J31" s="13"/>
      <c r="K31" s="15"/>
    </row>
    <row r="32" spans="1:11" ht="23.25">
      <c r="A32" s="13"/>
      <c r="B32" s="13"/>
      <c r="C32" s="54"/>
      <c r="D32" s="13"/>
      <c r="E32" s="13"/>
      <c r="F32" s="13"/>
      <c r="G32" s="13"/>
      <c r="H32" s="97"/>
      <c r="I32" s="97"/>
      <c r="J32" s="13"/>
      <c r="K32" s="15"/>
    </row>
    <row r="33" spans="1:11" ht="23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3.25">
      <c r="A34" s="13"/>
      <c r="B34" s="13"/>
      <c r="C34" s="54" t="s">
        <v>45</v>
      </c>
      <c r="D34" s="13"/>
      <c r="E34" s="13"/>
      <c r="F34" s="13"/>
      <c r="G34" s="13"/>
      <c r="H34" s="139">
        <f>H31</f>
        <v>1</v>
      </c>
      <c r="I34" s="140"/>
      <c r="J34" s="13"/>
      <c r="K34" s="55"/>
    </row>
    <row r="35" spans="1:11" ht="23.25">
      <c r="A35" s="13"/>
      <c r="B35" s="13" t="s">
        <v>46</v>
      </c>
      <c r="C35" s="13"/>
      <c r="D35" s="13"/>
      <c r="E35" s="13"/>
      <c r="F35" s="13"/>
      <c r="G35" s="13"/>
      <c r="H35" s="83"/>
      <c r="I35" s="83"/>
      <c r="J35" s="13"/>
      <c r="K35" s="15"/>
    </row>
    <row r="36" spans="1:11" ht="23.25">
      <c r="A36" s="13"/>
      <c r="B36" s="13" t="s">
        <v>47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 ht="23.25">
      <c r="A37" s="13"/>
      <c r="B37" s="54" t="s">
        <v>48</v>
      </c>
      <c r="C37" s="98"/>
      <c r="D37" s="13"/>
      <c r="E37" s="56"/>
      <c r="F37" s="57"/>
      <c r="G37" s="58" t="s">
        <v>49</v>
      </c>
      <c r="H37" s="13"/>
      <c r="I37" s="59">
        <v>0.96</v>
      </c>
      <c r="J37" s="48"/>
      <c r="K37" s="60"/>
    </row>
    <row r="38" spans="1:11" ht="23.25">
      <c r="A38" s="13"/>
      <c r="B38" s="54" t="s">
        <v>50</v>
      </c>
      <c r="C38" s="98"/>
      <c r="D38" s="13"/>
      <c r="E38" s="56"/>
      <c r="F38" s="57"/>
      <c r="G38" s="61" t="s">
        <v>51</v>
      </c>
      <c r="H38" s="13"/>
      <c r="I38" s="59">
        <v>1.04</v>
      </c>
      <c r="J38" s="48"/>
      <c r="K38" s="60"/>
    </row>
    <row r="39" spans="1:11" ht="23.25">
      <c r="A39" s="13"/>
      <c r="B39" s="13"/>
      <c r="C39" s="96" t="s">
        <v>52</v>
      </c>
      <c r="D39" s="13"/>
      <c r="E39" s="141" t="str">
        <f>IF(H34&lt;=$I37,"ให้เรียกเงินคืน"," 0 ")</f>
        <v xml:space="preserve"> 0 </v>
      </c>
      <c r="F39" s="142"/>
      <c r="G39" s="143" t="str">
        <f>IF(H34&gt;=$I38,"ให้เพิ่มค่างาน"," 0 ")</f>
        <v xml:space="preserve"> 0 </v>
      </c>
      <c r="H39" s="144"/>
      <c r="I39" s="145" t="str">
        <f>IF(E39=G39,"อยู่ในช่วง 4%",0)</f>
        <v>อยู่ในช่วง 4%</v>
      </c>
      <c r="J39" s="146"/>
      <c r="K39" s="48"/>
    </row>
    <row r="40" spans="1:11" ht="23.25">
      <c r="A40" s="13"/>
      <c r="B40" s="13"/>
      <c r="C40" s="96" t="s">
        <v>53</v>
      </c>
      <c r="D40" s="13"/>
      <c r="E40" s="149">
        <f>IF(H34&lt;I37,"ต่ำกว่า 4 %", 0)</f>
        <v>0</v>
      </c>
      <c r="F40" s="150"/>
      <c r="G40" s="151" t="str">
        <f>IF(H34&gt;I38,"สูงกว่า 4%","0")</f>
        <v>0</v>
      </c>
      <c r="H40" s="152"/>
      <c r="I40" s="147"/>
      <c r="J40" s="148"/>
      <c r="K40" s="15"/>
    </row>
    <row r="41" spans="1:11" ht="23.25">
      <c r="A41" s="13"/>
      <c r="B41" s="13"/>
      <c r="C41" s="20" t="s">
        <v>54</v>
      </c>
      <c r="D41" s="54" t="s">
        <v>55</v>
      </c>
      <c r="E41" s="13"/>
      <c r="F41" s="13"/>
      <c r="G41" s="62" t="str">
        <f>IF($H$34&lt;$I$37,$I$37-$H$34,"ไม่มี")</f>
        <v>ไม่มี</v>
      </c>
      <c r="H41" s="63"/>
      <c r="I41" s="64"/>
      <c r="J41" s="13"/>
      <c r="K41" s="13"/>
    </row>
    <row r="42" spans="1:11" ht="23.25">
      <c r="A42" s="13"/>
      <c r="B42" s="13"/>
      <c r="C42" s="20"/>
      <c r="D42" s="54" t="s">
        <v>56</v>
      </c>
      <c r="E42" s="13"/>
      <c r="F42" s="13"/>
      <c r="G42" s="62" t="str">
        <f>IF(H34&gt;=I38,H34-I38,"ไม่มี")</f>
        <v>ไม่มี</v>
      </c>
      <c r="H42" s="63"/>
      <c r="I42" s="64"/>
      <c r="J42" s="13"/>
      <c r="K42" s="13"/>
    </row>
    <row r="43" spans="1:11" ht="23.25">
      <c r="A43" s="13"/>
      <c r="B43" s="13"/>
      <c r="C43" s="13"/>
      <c r="D43" s="13"/>
      <c r="E43" s="65" t="s">
        <v>57</v>
      </c>
      <c r="F43" s="66" t="s">
        <v>58</v>
      </c>
      <c r="G43" s="67"/>
      <c r="H43" s="57"/>
      <c r="I43" s="68"/>
      <c r="J43" s="57"/>
      <c r="K43" s="57"/>
    </row>
    <row r="44" spans="1:11" ht="23.25">
      <c r="A44" s="20"/>
      <c r="B44" s="13" t="s">
        <v>59</v>
      </c>
      <c r="C44" s="13"/>
      <c r="D44" s="132" t="str">
        <f>E39</f>
        <v xml:space="preserve"> 0 </v>
      </c>
      <c r="E44" s="132"/>
      <c r="F44" s="20" t="s">
        <v>60</v>
      </c>
      <c r="G44" s="133">
        <f>I9</f>
        <v>0</v>
      </c>
      <c r="H44" s="133"/>
      <c r="I44" s="95" t="s">
        <v>61</v>
      </c>
      <c r="J44" s="69">
        <f>IF(G41="ไม่มี",0,G41)</f>
        <v>0</v>
      </c>
      <c r="K44" s="70"/>
    </row>
    <row r="45" spans="1:11" ht="23.25">
      <c r="A45" s="13"/>
      <c r="B45" s="13"/>
      <c r="C45" s="13"/>
      <c r="D45" s="13"/>
      <c r="E45" s="13"/>
      <c r="F45" s="20" t="s">
        <v>60</v>
      </c>
      <c r="G45" s="129">
        <f>IF(D44="ให้เรียกเงินคืน",(G44*J44),0)</f>
        <v>0</v>
      </c>
      <c r="H45" s="129"/>
      <c r="I45" s="130"/>
      <c r="J45" s="130"/>
      <c r="K45" s="130"/>
    </row>
    <row r="46" spans="1:11" ht="23.25">
      <c r="A46" s="26"/>
      <c r="B46" s="26"/>
      <c r="C46" s="26"/>
      <c r="D46" s="26"/>
      <c r="E46" s="26"/>
      <c r="F46" s="131" t="str">
        <f>BAHTTEXT(G45)</f>
        <v>ศูนย์บาทถ้วน</v>
      </c>
      <c r="G46" s="131"/>
      <c r="H46" s="131"/>
      <c r="I46" s="131"/>
      <c r="J46" s="131"/>
      <c r="K46" s="99"/>
    </row>
    <row r="47" spans="1:11" ht="23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23.25">
      <c r="A48" s="13"/>
      <c r="B48" s="13" t="s">
        <v>59</v>
      </c>
      <c r="C48" s="13"/>
      <c r="D48" s="132" t="str">
        <f>G39</f>
        <v xml:space="preserve"> 0 </v>
      </c>
      <c r="E48" s="132"/>
      <c r="F48" s="20" t="s">
        <v>60</v>
      </c>
      <c r="G48" s="133">
        <f>G44</f>
        <v>0</v>
      </c>
      <c r="H48" s="133"/>
      <c r="I48" s="95" t="s">
        <v>61</v>
      </c>
      <c r="J48" s="69">
        <f>IF(G42="ไม่มี",0,G42)</f>
        <v>0</v>
      </c>
      <c r="K48" s="13"/>
    </row>
    <row r="49" spans="1:11" ht="23.25">
      <c r="A49" s="13"/>
      <c r="B49" s="13"/>
      <c r="C49" s="13"/>
      <c r="D49" s="13"/>
      <c r="E49" s="13"/>
      <c r="F49" s="20" t="s">
        <v>60</v>
      </c>
      <c r="G49" s="134">
        <f>IF(D48=" 0 ",0,G48*J48)</f>
        <v>0</v>
      </c>
      <c r="H49" s="134"/>
      <c r="I49" s="13"/>
      <c r="J49" s="13"/>
      <c r="K49" s="13"/>
    </row>
    <row r="50" spans="1:11" ht="23.25">
      <c r="A50" s="13"/>
      <c r="B50" s="26"/>
      <c r="C50" s="26"/>
      <c r="D50" s="26"/>
      <c r="E50" s="127" t="str">
        <f>BAHTTEXT(G49)</f>
        <v>ศูนย์บาทถ้วน</v>
      </c>
      <c r="F50" s="127"/>
      <c r="G50" s="127"/>
      <c r="H50" s="127"/>
      <c r="I50" s="127"/>
      <c r="J50" s="127"/>
      <c r="K50" s="127"/>
    </row>
    <row r="51" spans="1:11" ht="23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23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23.25">
      <c r="A53" s="13"/>
      <c r="B53" s="13"/>
      <c r="C53" s="13"/>
      <c r="D53" s="13"/>
      <c r="E53" s="13"/>
      <c r="F53" s="13"/>
      <c r="G53" s="13"/>
      <c r="H53" s="13" t="s">
        <v>65</v>
      </c>
      <c r="I53" s="128"/>
      <c r="J53" s="128"/>
      <c r="K53" s="128"/>
    </row>
    <row r="54" spans="1:11" ht="23.25">
      <c r="A54" s="13"/>
      <c r="B54" s="13"/>
      <c r="C54" s="13"/>
      <c r="D54" s="13"/>
      <c r="E54" s="13"/>
      <c r="F54" s="13"/>
      <c r="G54" s="13"/>
      <c r="H54" s="13"/>
      <c r="I54" s="94"/>
      <c r="J54" s="94"/>
      <c r="K54" s="94"/>
    </row>
    <row r="55" spans="1:11" ht="23.25">
      <c r="A55" s="71"/>
      <c r="B55" s="71"/>
      <c r="C55" s="71"/>
      <c r="D55" s="72" t="s">
        <v>64</v>
      </c>
      <c r="E55" s="72"/>
      <c r="F55" s="72"/>
      <c r="G55" s="4" t="s">
        <v>67</v>
      </c>
      <c r="H55" s="71"/>
      <c r="I55" s="71"/>
      <c r="J55" s="71"/>
      <c r="K55" s="71"/>
    </row>
    <row r="56" spans="1:11" ht="23.25">
      <c r="A56" s="71"/>
      <c r="B56" s="71"/>
      <c r="C56" s="71"/>
      <c r="D56" s="135"/>
      <c r="E56" s="135"/>
      <c r="F56" s="135"/>
      <c r="G56" s="135"/>
      <c r="H56" s="71"/>
      <c r="I56" s="71"/>
      <c r="J56" s="71"/>
      <c r="K56" s="71"/>
    </row>
    <row r="57" spans="1:11" ht="23.25">
      <c r="A57" s="71"/>
      <c r="B57" s="72"/>
      <c r="C57" s="72"/>
      <c r="D57" s="170"/>
      <c r="E57" s="170"/>
      <c r="F57" s="170"/>
      <c r="G57" s="170"/>
      <c r="H57" s="72"/>
      <c r="I57" s="72"/>
      <c r="J57" s="4"/>
      <c r="K57" s="4"/>
    </row>
    <row r="58" spans="1:11" ht="23.25">
      <c r="A58" s="71"/>
      <c r="B58" s="72"/>
      <c r="C58" s="72"/>
      <c r="D58" s="103"/>
      <c r="E58" s="103"/>
      <c r="F58" s="103"/>
      <c r="G58" s="103"/>
      <c r="H58" s="72"/>
      <c r="I58" s="72"/>
      <c r="J58" s="4"/>
      <c r="K58" s="4"/>
    </row>
    <row r="59" spans="1:11" ht="23.25">
      <c r="A59" s="71"/>
      <c r="B59" s="72" t="s">
        <v>64</v>
      </c>
      <c r="C59" s="72"/>
      <c r="D59" s="72"/>
      <c r="E59" s="4" t="s">
        <v>68</v>
      </c>
      <c r="G59" s="72" t="s">
        <v>64</v>
      </c>
      <c r="H59" s="72"/>
      <c r="I59" s="4" t="s">
        <v>70</v>
      </c>
      <c r="J59" s="4"/>
      <c r="K59" s="4"/>
    </row>
    <row r="60" spans="1:11" ht="23.25">
      <c r="A60" s="71"/>
      <c r="B60" s="135"/>
      <c r="C60" s="135"/>
      <c r="D60" s="135"/>
      <c r="E60" s="135"/>
      <c r="G60" s="171"/>
      <c r="H60" s="171"/>
      <c r="I60" s="171"/>
      <c r="J60" s="171"/>
      <c r="K60" s="104"/>
    </row>
    <row r="61" spans="1:11" ht="23.25">
      <c r="A61" s="71"/>
      <c r="B61" s="170"/>
      <c r="C61" s="170"/>
      <c r="D61" s="170"/>
      <c r="E61" s="170"/>
      <c r="G61" s="170"/>
      <c r="H61" s="170"/>
      <c r="I61" s="170"/>
      <c r="J61" s="4"/>
      <c r="K61" s="4"/>
    </row>
    <row r="62" spans="1:11" ht="23.25">
      <c r="A62" s="71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23.25">
      <c r="A63" s="71"/>
      <c r="B63" s="4"/>
      <c r="C63" s="4"/>
      <c r="D63" s="103"/>
      <c r="E63" s="72"/>
      <c r="F63" s="72"/>
      <c r="G63" s="4"/>
      <c r="H63" s="4"/>
      <c r="I63" s="4"/>
      <c r="J63" s="4"/>
      <c r="K63" s="4"/>
    </row>
    <row r="64" spans="1:11" ht="23.25">
      <c r="A64" s="71"/>
      <c r="B64" s="4"/>
      <c r="C64" s="4"/>
      <c r="D64" s="103"/>
      <c r="E64" s="72"/>
      <c r="F64" s="72"/>
      <c r="G64" s="4"/>
      <c r="H64" s="4"/>
      <c r="I64" s="4"/>
      <c r="J64" s="4"/>
      <c r="K64" s="4"/>
    </row>
    <row r="65" spans="1:11" ht="23.25">
      <c r="A65" s="71"/>
      <c r="B65" s="72"/>
      <c r="C65" s="72"/>
      <c r="D65" s="4"/>
      <c r="E65" s="13"/>
      <c r="F65" s="4"/>
      <c r="G65" s="4"/>
      <c r="K65" s="4"/>
    </row>
    <row r="66" spans="1:11" ht="23.25">
      <c r="A66" s="71"/>
      <c r="B66" s="72"/>
      <c r="C66" s="104"/>
      <c r="D66" s="4"/>
      <c r="E66" s="4"/>
      <c r="F66" s="4"/>
      <c r="G66" s="4"/>
      <c r="K66" s="4"/>
    </row>
    <row r="67" spans="1:11" ht="23.25">
      <c r="A67" s="71"/>
      <c r="B67" s="4"/>
      <c r="C67" s="4"/>
      <c r="D67" s="4"/>
      <c r="E67" s="4"/>
      <c r="F67" s="4"/>
      <c r="G67" s="4"/>
      <c r="K67" s="4"/>
    </row>
    <row r="68" spans="1:11">
      <c r="E68" s="76"/>
    </row>
  </sheetData>
  <mergeCells count="40">
    <mergeCell ref="C7:E7"/>
    <mergeCell ref="G7:H7"/>
    <mergeCell ref="A1:K1"/>
    <mergeCell ref="A2:K2"/>
    <mergeCell ref="C3:K3"/>
    <mergeCell ref="E6:F6"/>
    <mergeCell ref="G6:I6"/>
    <mergeCell ref="H34:I34"/>
    <mergeCell ref="A8:K8"/>
    <mergeCell ref="F9:G9"/>
    <mergeCell ref="I9:J9"/>
    <mergeCell ref="G11:H11"/>
    <mergeCell ref="I15:J15"/>
    <mergeCell ref="I18:J18"/>
    <mergeCell ref="C26:K26"/>
    <mergeCell ref="D29:E29"/>
    <mergeCell ref="D30:E30"/>
    <mergeCell ref="H31:I31"/>
    <mergeCell ref="A33:K33"/>
    <mergeCell ref="G49:H49"/>
    <mergeCell ref="E39:F39"/>
    <mergeCell ref="G39:H39"/>
    <mergeCell ref="I39:J40"/>
    <mergeCell ref="E40:F40"/>
    <mergeCell ref="G40:H40"/>
    <mergeCell ref="D44:E44"/>
    <mergeCell ref="G44:H44"/>
    <mergeCell ref="G45:H45"/>
    <mergeCell ref="I45:K45"/>
    <mergeCell ref="F46:J46"/>
    <mergeCell ref="D48:E48"/>
    <mergeCell ref="G48:H48"/>
    <mergeCell ref="B61:E61"/>
    <mergeCell ref="G61:I61"/>
    <mergeCell ref="E50:K50"/>
    <mergeCell ref="I53:K53"/>
    <mergeCell ref="D56:G56"/>
    <mergeCell ref="D57:G57"/>
    <mergeCell ref="B60:E60"/>
    <mergeCell ref="G60:J60"/>
  </mergeCells>
  <pageMargins left="0.26" right="0.13" top="0.75" bottom="0.75" header="0.3" footer="0.3"/>
  <pageSetup paperSize="9" orientation="portrait" r:id="rId1"/>
  <headerFooter>
    <oddHeader>&amp;R&amp;P/&amp;N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11D43-6060-4025-95FF-EDF65A979831}">
  <sheetPr>
    <tabColor rgb="FFFF0000"/>
  </sheetPr>
  <dimension ref="A1:K68"/>
  <sheetViews>
    <sheetView topLeftCell="A30" zoomScaleNormal="100" workbookViewId="0">
      <selection activeCell="K29" sqref="K29"/>
    </sheetView>
  </sheetViews>
  <sheetFormatPr defaultRowHeight="15"/>
  <cols>
    <col min="1" max="1" width="6.7109375" customWidth="1"/>
    <col min="2" max="2" width="10.5703125" customWidth="1"/>
    <col min="3" max="3" width="9.28515625" customWidth="1"/>
    <col min="5" max="5" width="7.140625" customWidth="1"/>
    <col min="6" max="6" width="13.85546875" customWidth="1"/>
    <col min="7" max="7" width="7.28515625" customWidth="1"/>
    <col min="8" max="8" width="10.85546875" customWidth="1"/>
    <col min="9" max="9" width="9.140625" customWidth="1"/>
    <col min="10" max="10" width="7.42578125" customWidth="1"/>
    <col min="11" max="11" width="8" customWidth="1"/>
  </cols>
  <sheetData>
    <row r="1" spans="1:11" ht="23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</row>
    <row r="2" spans="1:11" ht="23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11" ht="23.25">
      <c r="A3" s="1" t="s">
        <v>2</v>
      </c>
      <c r="B3" s="2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23.25">
      <c r="A4" s="73" t="s">
        <v>62</v>
      </c>
      <c r="B4" s="73"/>
      <c r="C4" s="73" t="s">
        <v>121</v>
      </c>
      <c r="D4" s="73"/>
      <c r="E4" s="73"/>
      <c r="F4" s="73"/>
      <c r="G4" s="73"/>
      <c r="H4" s="73"/>
      <c r="I4" s="73"/>
      <c r="J4" s="73"/>
      <c r="K4" s="73"/>
    </row>
    <row r="5" spans="1:11" ht="23.25">
      <c r="A5" s="1" t="s">
        <v>3</v>
      </c>
      <c r="B5" s="2"/>
      <c r="C5" s="3"/>
      <c r="D5" s="2"/>
      <c r="E5" s="2"/>
      <c r="F5" s="2"/>
      <c r="G5" s="2"/>
      <c r="H5" s="2"/>
      <c r="I5" s="2"/>
      <c r="J5" s="2"/>
      <c r="K5" s="4"/>
    </row>
    <row r="6" spans="1:11" ht="23.25">
      <c r="A6" s="73" t="s">
        <v>63</v>
      </c>
      <c r="B6" s="74"/>
      <c r="C6" s="74"/>
      <c r="D6" s="74"/>
      <c r="E6" s="160" t="s">
        <v>4</v>
      </c>
      <c r="F6" s="160"/>
      <c r="G6" s="161"/>
      <c r="H6" s="161"/>
      <c r="I6" s="161"/>
      <c r="J6" s="4"/>
      <c r="K6" s="4"/>
    </row>
    <row r="7" spans="1:11" ht="23.25">
      <c r="A7" s="5" t="s">
        <v>5</v>
      </c>
      <c r="B7" s="6"/>
      <c r="C7" s="162"/>
      <c r="D7" s="162"/>
      <c r="E7" s="162"/>
      <c r="F7" s="7" t="s">
        <v>6</v>
      </c>
      <c r="G7" s="169" t="s">
        <v>7</v>
      </c>
      <c r="H7" s="169"/>
      <c r="I7" s="118"/>
      <c r="J7" s="118"/>
      <c r="K7" s="118"/>
    </row>
    <row r="8" spans="1:11" ht="23.25">
      <c r="A8" s="163" t="s">
        <v>164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1" ht="23.25">
      <c r="A9" s="8" t="s">
        <v>8</v>
      </c>
      <c r="B9" s="4"/>
      <c r="C9" s="9"/>
      <c r="D9" s="103" t="s">
        <v>9</v>
      </c>
      <c r="E9" s="2"/>
      <c r="F9" s="164"/>
      <c r="G9" s="165"/>
      <c r="H9" s="103" t="s">
        <v>10</v>
      </c>
      <c r="I9" s="166"/>
      <c r="J9" s="166"/>
      <c r="K9" s="11" t="s">
        <v>6</v>
      </c>
    </row>
    <row r="10" spans="1:11" ht="23.25">
      <c r="A10" s="12" t="s">
        <v>11</v>
      </c>
      <c r="B10" s="13"/>
      <c r="C10" s="13"/>
      <c r="D10" s="15" t="s">
        <v>12</v>
      </c>
      <c r="E10" s="16" t="s">
        <v>165</v>
      </c>
      <c r="F10" s="17"/>
      <c r="G10" s="17"/>
      <c r="H10" s="77"/>
      <c r="I10" s="77"/>
      <c r="J10" s="78">
        <f>I10-H10</f>
        <v>0</v>
      </c>
      <c r="K10" s="17"/>
    </row>
    <row r="11" spans="1:11" ht="23.25">
      <c r="A11" s="18"/>
      <c r="B11" s="105" t="s">
        <v>66</v>
      </c>
      <c r="C11" s="13"/>
      <c r="D11" s="15" t="s">
        <v>69</v>
      </c>
      <c r="E11" s="19"/>
      <c r="F11" s="20" t="s">
        <v>14</v>
      </c>
      <c r="G11" s="167">
        <f>C7</f>
        <v>0</v>
      </c>
      <c r="H11" s="167"/>
      <c r="I11" s="96" t="s">
        <v>6</v>
      </c>
      <c r="J11" s="100"/>
      <c r="K11" s="96"/>
    </row>
    <row r="12" spans="1:11" ht="23.25">
      <c r="A12" s="15"/>
      <c r="B12" s="13"/>
      <c r="C12" s="13"/>
      <c r="D12" s="15"/>
      <c r="E12" s="19"/>
      <c r="F12" s="21"/>
      <c r="G12" s="22"/>
      <c r="H12" s="23" t="str">
        <f>"( "&amp;BAHTTEXT(G11)&amp;" )"</f>
        <v>( ศูนย์บาทถ้วน )</v>
      </c>
      <c r="I12" s="23"/>
      <c r="J12" s="23"/>
      <c r="K12" s="99"/>
    </row>
    <row r="13" spans="1:11" ht="23.25">
      <c r="A13" s="2"/>
      <c r="B13" s="4"/>
      <c r="C13" s="4"/>
      <c r="D13" s="2"/>
      <c r="E13" s="24"/>
      <c r="F13" s="2"/>
      <c r="G13" s="4"/>
      <c r="H13" s="99"/>
      <c r="I13" s="99"/>
      <c r="J13" s="99"/>
      <c r="K13" s="99"/>
    </row>
    <row r="14" spans="1:11" ht="23.25">
      <c r="A14" s="18" t="s">
        <v>15</v>
      </c>
      <c r="B14" s="13"/>
      <c r="C14" s="25" t="s">
        <v>16</v>
      </c>
      <c r="D14" s="13" t="s">
        <v>166</v>
      </c>
      <c r="E14" s="15"/>
      <c r="F14" s="13"/>
      <c r="G14" s="13"/>
      <c r="H14" s="13"/>
      <c r="I14" s="13"/>
      <c r="J14" s="13"/>
      <c r="K14" s="13"/>
    </row>
    <row r="15" spans="1:11" s="89" customFormat="1" ht="23.25">
      <c r="A15" s="86"/>
      <c r="B15" s="2"/>
      <c r="C15" s="87" t="s">
        <v>18</v>
      </c>
      <c r="D15" s="11"/>
      <c r="E15" s="2"/>
      <c r="F15" s="2"/>
      <c r="G15" s="88"/>
      <c r="H15" s="106" t="s">
        <v>71</v>
      </c>
      <c r="I15" s="161"/>
      <c r="J15" s="161"/>
      <c r="K15" s="2"/>
    </row>
    <row r="16" spans="1:11" s="89" customFormat="1" ht="23.25">
      <c r="A16" s="90"/>
      <c r="B16" s="4"/>
      <c r="C16" s="91" t="s">
        <v>19</v>
      </c>
      <c r="D16" s="109">
        <v>1</v>
      </c>
      <c r="E16" s="91" t="s">
        <v>21</v>
      </c>
      <c r="F16" s="109">
        <v>1</v>
      </c>
      <c r="G16" s="91" t="s">
        <v>73</v>
      </c>
      <c r="H16" s="109">
        <v>1</v>
      </c>
      <c r="I16" s="92" t="s">
        <v>74</v>
      </c>
      <c r="J16" s="110">
        <v>1</v>
      </c>
      <c r="K16" s="29"/>
    </row>
    <row r="17" spans="1:11" ht="23.25">
      <c r="A17" s="27"/>
      <c r="B17" s="13"/>
      <c r="C17" s="28"/>
      <c r="D17" s="30"/>
      <c r="E17" s="28"/>
      <c r="F17" s="30"/>
      <c r="G17" s="28"/>
      <c r="H17" s="30"/>
      <c r="I17" s="28"/>
      <c r="J17" s="30"/>
      <c r="K17" s="31"/>
    </row>
    <row r="18" spans="1:11" ht="23.25">
      <c r="A18" s="32"/>
      <c r="B18" s="13"/>
      <c r="C18" s="18" t="s">
        <v>23</v>
      </c>
      <c r="D18" s="14"/>
      <c r="E18" s="15"/>
      <c r="F18" s="15"/>
      <c r="G18" s="26"/>
      <c r="H18" s="107" t="s">
        <v>71</v>
      </c>
      <c r="I18" s="168"/>
      <c r="J18" s="168"/>
      <c r="K18" s="15"/>
    </row>
    <row r="19" spans="1:11" ht="23.25">
      <c r="A19" s="32"/>
      <c r="B19" s="13"/>
      <c r="C19" s="28" t="s">
        <v>24</v>
      </c>
      <c r="D19" s="108">
        <v>1</v>
      </c>
      <c r="E19" s="20" t="s">
        <v>26</v>
      </c>
      <c r="F19" s="108">
        <v>1</v>
      </c>
      <c r="G19" s="20" t="s">
        <v>75</v>
      </c>
      <c r="H19" s="108">
        <v>1</v>
      </c>
      <c r="I19" s="20" t="s">
        <v>76</v>
      </c>
      <c r="J19" s="111">
        <v>1</v>
      </c>
      <c r="K19" s="33"/>
    </row>
    <row r="20" spans="1:11" ht="23.25">
      <c r="A20" s="32"/>
      <c r="B20" s="13"/>
      <c r="C20" s="28"/>
      <c r="D20" s="34"/>
      <c r="E20" s="20"/>
      <c r="F20" s="34"/>
      <c r="G20" s="20"/>
      <c r="H20" s="35"/>
      <c r="I20" s="20"/>
      <c r="J20" s="35"/>
      <c r="K20" s="13"/>
    </row>
    <row r="21" spans="1:11" ht="23.25">
      <c r="A21" s="32"/>
      <c r="B21" s="26"/>
      <c r="C21" s="18" t="s">
        <v>28</v>
      </c>
      <c r="D21" s="14"/>
      <c r="E21" s="15"/>
      <c r="F21" s="15"/>
      <c r="G21" s="26"/>
      <c r="H21" s="26"/>
      <c r="I21" s="26"/>
      <c r="J21" s="15"/>
      <c r="K21" s="15"/>
    </row>
    <row r="22" spans="1:11" ht="23.25">
      <c r="A22" s="32"/>
      <c r="B22" s="15"/>
      <c r="C22" s="36" t="s">
        <v>29</v>
      </c>
      <c r="D22" s="112">
        <f>D19/D16</f>
        <v>1</v>
      </c>
      <c r="E22" s="37" t="s">
        <v>31</v>
      </c>
      <c r="F22" s="112">
        <f>F19/F16</f>
        <v>1</v>
      </c>
      <c r="G22" s="38" t="s">
        <v>77</v>
      </c>
      <c r="H22" s="60">
        <f>H19/H16</f>
        <v>1</v>
      </c>
      <c r="I22" s="20" t="s">
        <v>78</v>
      </c>
      <c r="J22" s="39">
        <f>SUM(J19/J16)</f>
        <v>1</v>
      </c>
      <c r="K22" s="15"/>
    </row>
    <row r="23" spans="1:11" ht="23.25">
      <c r="A23" s="18" t="s">
        <v>33</v>
      </c>
      <c r="B23" s="15"/>
      <c r="C23" s="37" t="s">
        <v>34</v>
      </c>
      <c r="D23" s="40">
        <f>ROUNDDOWN(D22,3)</f>
        <v>1</v>
      </c>
      <c r="E23" s="37" t="s">
        <v>34</v>
      </c>
      <c r="F23" s="40">
        <f>ROUNDDOWN(F22,3)</f>
        <v>1</v>
      </c>
      <c r="G23" s="38"/>
      <c r="H23" s="40">
        <f>ROUNDDOWN(H22,3)</f>
        <v>1</v>
      </c>
      <c r="I23" s="41"/>
      <c r="J23" s="40">
        <f>ROUNDDOWN(J22,3)</f>
        <v>1</v>
      </c>
      <c r="K23" s="15"/>
    </row>
    <row r="24" spans="1:11" ht="23.25">
      <c r="A24" s="18"/>
      <c r="B24" s="15"/>
      <c r="C24" s="37"/>
      <c r="D24" s="83"/>
      <c r="E24" s="37"/>
      <c r="F24" s="42"/>
      <c r="G24" s="37"/>
      <c r="H24" s="43"/>
      <c r="I24" s="38"/>
      <c r="J24" s="44"/>
      <c r="K24" s="15"/>
    </row>
    <row r="25" spans="1:11" ht="23.25">
      <c r="A25" s="13"/>
      <c r="B25" s="13"/>
      <c r="C25" s="18" t="s">
        <v>35</v>
      </c>
      <c r="D25" s="45"/>
      <c r="E25" s="13"/>
      <c r="F25" s="13"/>
      <c r="G25" s="13"/>
      <c r="H25" s="13"/>
      <c r="I25" s="13"/>
      <c r="J25" s="13"/>
      <c r="K25" s="13"/>
    </row>
    <row r="26" spans="1:11" ht="23.25">
      <c r="A26" s="13"/>
      <c r="B26" s="98"/>
      <c r="C26" s="135" t="s">
        <v>167</v>
      </c>
      <c r="D26" s="135"/>
      <c r="E26" s="135"/>
      <c r="F26" s="135"/>
      <c r="G26" s="135"/>
      <c r="H26" s="135"/>
      <c r="I26" s="135"/>
      <c r="J26" s="135"/>
      <c r="K26" s="135"/>
    </row>
    <row r="27" spans="1:11" ht="23.25">
      <c r="A27" s="13"/>
      <c r="B27" s="15"/>
      <c r="C27" s="119">
        <v>0.4</v>
      </c>
      <c r="D27" s="46" t="s">
        <v>90</v>
      </c>
      <c r="E27" s="47">
        <f>D23</f>
        <v>1</v>
      </c>
      <c r="F27" s="48" t="s">
        <v>37</v>
      </c>
      <c r="G27" s="49">
        <f>F23</f>
        <v>1</v>
      </c>
      <c r="H27" s="50" t="s">
        <v>82</v>
      </c>
      <c r="I27" s="47">
        <f>+H23</f>
        <v>1</v>
      </c>
      <c r="J27" s="50" t="s">
        <v>39</v>
      </c>
      <c r="K27" s="49">
        <f>SUM(J23)</f>
        <v>1</v>
      </c>
    </row>
    <row r="28" spans="1:11" ht="23.25">
      <c r="A28" s="13"/>
      <c r="B28" s="13"/>
      <c r="C28" s="13" t="s">
        <v>141</v>
      </c>
      <c r="D28" s="113"/>
      <c r="E28" s="51">
        <f>SUM(0.2* E27)</f>
        <v>0.2</v>
      </c>
      <c r="F28" s="98" t="s">
        <v>41</v>
      </c>
      <c r="G28" s="51">
        <f>SUM(0.1*G27)</f>
        <v>0.1</v>
      </c>
      <c r="H28" s="98" t="s">
        <v>41</v>
      </c>
      <c r="I28" s="51">
        <f>SUM(0.2*I27)</f>
        <v>0.2</v>
      </c>
      <c r="J28" s="98" t="s">
        <v>41</v>
      </c>
      <c r="K28" s="51">
        <f>SUM(0.1*K27)</f>
        <v>0.1</v>
      </c>
    </row>
    <row r="29" spans="1:11" ht="23.25">
      <c r="A29" s="18" t="s">
        <v>33</v>
      </c>
      <c r="B29" s="18"/>
      <c r="C29" s="13" t="s">
        <v>141</v>
      </c>
      <c r="D29" s="136">
        <f>TRUNC(E28,3)</f>
        <v>0.2</v>
      </c>
      <c r="E29" s="136">
        <f>TRUNC(E28,3)</f>
        <v>0.2</v>
      </c>
      <c r="F29" s="98" t="s">
        <v>41</v>
      </c>
      <c r="G29" s="101">
        <f>TRUNC(G28,3)</f>
        <v>0.1</v>
      </c>
      <c r="H29" s="98" t="s">
        <v>42</v>
      </c>
      <c r="I29" s="102">
        <f>TRUNC(I28,3)</f>
        <v>0.2</v>
      </c>
      <c r="J29" s="98" t="s">
        <v>41</v>
      </c>
      <c r="K29" s="102">
        <f>TRUNC(K28,3)</f>
        <v>0.1</v>
      </c>
    </row>
    <row r="30" spans="1:11" ht="23.25">
      <c r="A30" s="13"/>
      <c r="B30" s="13"/>
      <c r="C30" s="38" t="s">
        <v>43</v>
      </c>
      <c r="D30" s="137">
        <f>C27+D29+G29+I29+K29</f>
        <v>1.0000000000000002</v>
      </c>
      <c r="E30" s="137"/>
      <c r="F30" s="52"/>
      <c r="G30" s="53"/>
      <c r="H30" s="15"/>
      <c r="I30" s="15"/>
      <c r="J30" s="15"/>
      <c r="K30" s="13"/>
    </row>
    <row r="31" spans="1:11" ht="23.25">
      <c r="A31" s="13"/>
      <c r="B31" s="13"/>
      <c r="C31" s="54" t="s">
        <v>44</v>
      </c>
      <c r="D31" s="13"/>
      <c r="E31" s="13"/>
      <c r="F31" s="13"/>
      <c r="G31" s="13"/>
      <c r="H31" s="137">
        <f>TRUNC(D30,3)</f>
        <v>1</v>
      </c>
      <c r="I31" s="137"/>
      <c r="J31" s="13"/>
      <c r="K31" s="15"/>
    </row>
    <row r="32" spans="1:11" ht="23.25">
      <c r="A32" s="13"/>
      <c r="B32" s="13"/>
      <c r="C32" s="54"/>
      <c r="D32" s="13"/>
      <c r="E32" s="13"/>
      <c r="F32" s="13"/>
      <c r="G32" s="13"/>
      <c r="H32" s="97"/>
      <c r="I32" s="97"/>
      <c r="J32" s="13"/>
      <c r="K32" s="15"/>
    </row>
    <row r="33" spans="1:11" ht="23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3.25">
      <c r="A34" s="13"/>
      <c r="B34" s="13"/>
      <c r="C34" s="54" t="s">
        <v>45</v>
      </c>
      <c r="D34" s="13"/>
      <c r="E34" s="13"/>
      <c r="F34" s="13"/>
      <c r="G34" s="13"/>
      <c r="H34" s="139">
        <f>H31</f>
        <v>1</v>
      </c>
      <c r="I34" s="140"/>
      <c r="J34" s="13"/>
      <c r="K34" s="55"/>
    </row>
    <row r="35" spans="1:11" ht="23.25">
      <c r="A35" s="13"/>
      <c r="B35" s="13" t="s">
        <v>46</v>
      </c>
      <c r="C35" s="13"/>
      <c r="D35" s="13"/>
      <c r="E35" s="13"/>
      <c r="F35" s="13"/>
      <c r="G35" s="13"/>
      <c r="H35" s="83"/>
      <c r="I35" s="83"/>
      <c r="J35" s="13"/>
      <c r="K35" s="15"/>
    </row>
    <row r="36" spans="1:11" ht="23.25">
      <c r="A36" s="13"/>
      <c r="B36" s="13" t="s">
        <v>47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 ht="23.25">
      <c r="A37" s="13"/>
      <c r="B37" s="54" t="s">
        <v>48</v>
      </c>
      <c r="C37" s="98"/>
      <c r="D37" s="13"/>
      <c r="E37" s="56"/>
      <c r="F37" s="57"/>
      <c r="G37" s="58" t="s">
        <v>49</v>
      </c>
      <c r="H37" s="13"/>
      <c r="I37" s="59">
        <v>0.96</v>
      </c>
      <c r="J37" s="48"/>
      <c r="K37" s="60"/>
    </row>
    <row r="38" spans="1:11" ht="23.25">
      <c r="A38" s="13"/>
      <c r="B38" s="54" t="s">
        <v>50</v>
      </c>
      <c r="C38" s="98"/>
      <c r="D38" s="13"/>
      <c r="E38" s="56"/>
      <c r="F38" s="57"/>
      <c r="G38" s="61" t="s">
        <v>51</v>
      </c>
      <c r="H38" s="13"/>
      <c r="I38" s="59">
        <v>1.04</v>
      </c>
      <c r="J38" s="48"/>
      <c r="K38" s="60"/>
    </row>
    <row r="39" spans="1:11" ht="23.25">
      <c r="A39" s="13"/>
      <c r="B39" s="13"/>
      <c r="C39" s="96" t="s">
        <v>52</v>
      </c>
      <c r="D39" s="13"/>
      <c r="E39" s="141" t="str">
        <f>IF(H34&lt;=$I37,"ให้เรียกเงินคืน"," 0 ")</f>
        <v xml:space="preserve"> 0 </v>
      </c>
      <c r="F39" s="142"/>
      <c r="G39" s="143" t="str">
        <f>IF(H34&gt;=$I38,"ให้เพิ่มค่างาน"," 0 ")</f>
        <v xml:space="preserve"> 0 </v>
      </c>
      <c r="H39" s="144"/>
      <c r="I39" s="145" t="str">
        <f>IF(E39=G39,"อยู่ในช่วง 4%",0)</f>
        <v>อยู่ในช่วง 4%</v>
      </c>
      <c r="J39" s="146"/>
      <c r="K39" s="48"/>
    </row>
    <row r="40" spans="1:11" ht="23.25">
      <c r="A40" s="13"/>
      <c r="B40" s="13"/>
      <c r="C40" s="96" t="s">
        <v>53</v>
      </c>
      <c r="D40" s="13"/>
      <c r="E40" s="149">
        <f>IF(H34&lt;I37,"ต่ำกว่า 4 %", 0)</f>
        <v>0</v>
      </c>
      <c r="F40" s="150"/>
      <c r="G40" s="151" t="str">
        <f>IF(H34&gt;I38,"สูงกว่า 4%","0")</f>
        <v>0</v>
      </c>
      <c r="H40" s="152"/>
      <c r="I40" s="147"/>
      <c r="J40" s="148"/>
      <c r="K40" s="15"/>
    </row>
    <row r="41" spans="1:11" ht="23.25">
      <c r="A41" s="13"/>
      <c r="B41" s="13"/>
      <c r="C41" s="20" t="s">
        <v>54</v>
      </c>
      <c r="D41" s="54" t="s">
        <v>55</v>
      </c>
      <c r="E41" s="13"/>
      <c r="F41" s="13"/>
      <c r="G41" s="62" t="str">
        <f>IF($H$34&lt;$I$37,$I$37-$H$34,"ไม่มี")</f>
        <v>ไม่มี</v>
      </c>
      <c r="H41" s="63"/>
      <c r="I41" s="64"/>
      <c r="J41" s="13"/>
      <c r="K41" s="13"/>
    </row>
    <row r="42" spans="1:11" ht="23.25">
      <c r="A42" s="13"/>
      <c r="B42" s="13"/>
      <c r="C42" s="20"/>
      <c r="D42" s="54" t="s">
        <v>56</v>
      </c>
      <c r="E42" s="13"/>
      <c r="F42" s="13"/>
      <c r="G42" s="62" t="str">
        <f>IF(H34&gt;=I38,H34-I38,"ไม่มี")</f>
        <v>ไม่มี</v>
      </c>
      <c r="H42" s="63"/>
      <c r="I42" s="64"/>
      <c r="J42" s="13"/>
      <c r="K42" s="13"/>
    </row>
    <row r="43" spans="1:11" ht="23.25">
      <c r="A43" s="13"/>
      <c r="B43" s="13"/>
      <c r="C43" s="13"/>
      <c r="D43" s="13"/>
      <c r="E43" s="65" t="s">
        <v>57</v>
      </c>
      <c r="F43" s="66" t="s">
        <v>58</v>
      </c>
      <c r="G43" s="67"/>
      <c r="H43" s="57"/>
      <c r="I43" s="68"/>
      <c r="J43" s="57"/>
      <c r="K43" s="57"/>
    </row>
    <row r="44" spans="1:11" ht="23.25">
      <c r="A44" s="20"/>
      <c r="B44" s="13" t="s">
        <v>59</v>
      </c>
      <c r="C44" s="13"/>
      <c r="D44" s="132" t="str">
        <f>E39</f>
        <v xml:space="preserve"> 0 </v>
      </c>
      <c r="E44" s="132"/>
      <c r="F44" s="20" t="s">
        <v>60</v>
      </c>
      <c r="G44" s="133">
        <f>I9</f>
        <v>0</v>
      </c>
      <c r="H44" s="133"/>
      <c r="I44" s="95" t="s">
        <v>61</v>
      </c>
      <c r="J44" s="69">
        <f>IF(G41="ไม่มี",0,G41)</f>
        <v>0</v>
      </c>
      <c r="K44" s="70"/>
    </row>
    <row r="45" spans="1:11" ht="23.25">
      <c r="A45" s="13"/>
      <c r="B45" s="13"/>
      <c r="C45" s="13"/>
      <c r="D45" s="13"/>
      <c r="E45" s="13"/>
      <c r="F45" s="20" t="s">
        <v>60</v>
      </c>
      <c r="G45" s="129">
        <f>IF(D44="ให้เรียกเงินคืน",(G44*J44),0)</f>
        <v>0</v>
      </c>
      <c r="H45" s="129"/>
      <c r="I45" s="130"/>
      <c r="J45" s="130"/>
      <c r="K45" s="130"/>
    </row>
    <row r="46" spans="1:11" ht="23.25">
      <c r="A46" s="26"/>
      <c r="B46" s="26"/>
      <c r="C46" s="26"/>
      <c r="D46" s="26"/>
      <c r="E46" s="26"/>
      <c r="F46" s="131" t="str">
        <f>BAHTTEXT(G45)</f>
        <v>ศูนย์บาทถ้วน</v>
      </c>
      <c r="G46" s="131"/>
      <c r="H46" s="131"/>
      <c r="I46" s="131"/>
      <c r="J46" s="131"/>
      <c r="K46" s="99"/>
    </row>
    <row r="47" spans="1:11" ht="23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23.25">
      <c r="A48" s="13"/>
      <c r="B48" s="13" t="s">
        <v>59</v>
      </c>
      <c r="C48" s="13"/>
      <c r="D48" s="132" t="str">
        <f>G39</f>
        <v xml:space="preserve"> 0 </v>
      </c>
      <c r="E48" s="132"/>
      <c r="F48" s="20" t="s">
        <v>60</v>
      </c>
      <c r="G48" s="133">
        <f>G44</f>
        <v>0</v>
      </c>
      <c r="H48" s="133"/>
      <c r="I48" s="95" t="s">
        <v>61</v>
      </c>
      <c r="J48" s="69">
        <f>IF(G42="ไม่มี",0,G42)</f>
        <v>0</v>
      </c>
      <c r="K48" s="13"/>
    </row>
    <row r="49" spans="1:11" ht="23.25">
      <c r="A49" s="13"/>
      <c r="B49" s="13"/>
      <c r="C49" s="13"/>
      <c r="D49" s="13"/>
      <c r="E49" s="13"/>
      <c r="F49" s="20" t="s">
        <v>60</v>
      </c>
      <c r="G49" s="134">
        <f>IF(D48=" 0 ",0,G48*J48)</f>
        <v>0</v>
      </c>
      <c r="H49" s="134"/>
      <c r="I49" s="13"/>
      <c r="J49" s="13"/>
      <c r="K49" s="13"/>
    </row>
    <row r="50" spans="1:11" ht="23.25">
      <c r="A50" s="13"/>
      <c r="B50" s="26"/>
      <c r="C50" s="26"/>
      <c r="D50" s="26"/>
      <c r="E50" s="127" t="str">
        <f>BAHTTEXT(G49)</f>
        <v>ศูนย์บาทถ้วน</v>
      </c>
      <c r="F50" s="127"/>
      <c r="G50" s="127"/>
      <c r="H50" s="127"/>
      <c r="I50" s="127"/>
      <c r="J50" s="127"/>
      <c r="K50" s="127"/>
    </row>
    <row r="51" spans="1:11" ht="23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23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23.25">
      <c r="A53" s="13"/>
      <c r="B53" s="13"/>
      <c r="C53" s="13"/>
      <c r="D53" s="13"/>
      <c r="E53" s="13"/>
      <c r="F53" s="13"/>
      <c r="G53" s="13"/>
      <c r="H53" s="13" t="s">
        <v>65</v>
      </c>
      <c r="I53" s="128"/>
      <c r="J53" s="128"/>
      <c r="K53" s="128"/>
    </row>
    <row r="54" spans="1:11" ht="23.25">
      <c r="A54" s="13"/>
      <c r="B54" s="13"/>
      <c r="C54" s="13"/>
      <c r="D54" s="13"/>
      <c r="E54" s="13"/>
      <c r="F54" s="13"/>
      <c r="G54" s="13"/>
      <c r="H54" s="13"/>
      <c r="I54" s="94"/>
      <c r="J54" s="94"/>
      <c r="K54" s="94"/>
    </row>
    <row r="55" spans="1:11" ht="23.25">
      <c r="A55" s="71"/>
      <c r="B55" s="71"/>
      <c r="C55" s="71"/>
      <c r="D55" s="72" t="s">
        <v>64</v>
      </c>
      <c r="E55" s="72"/>
      <c r="F55" s="72"/>
      <c r="G55" s="4" t="s">
        <v>67</v>
      </c>
      <c r="H55" s="71"/>
      <c r="I55" s="71"/>
      <c r="J55" s="71"/>
      <c r="K55" s="71"/>
    </row>
    <row r="56" spans="1:11" ht="23.25">
      <c r="A56" s="71"/>
      <c r="B56" s="71"/>
      <c r="C56" s="71"/>
      <c r="D56" s="135"/>
      <c r="E56" s="135"/>
      <c r="F56" s="135"/>
      <c r="G56" s="135"/>
      <c r="H56" s="71"/>
      <c r="I56" s="71"/>
      <c r="J56" s="71"/>
      <c r="K56" s="71"/>
    </row>
    <row r="57" spans="1:11" ht="23.25">
      <c r="A57" s="71"/>
      <c r="B57" s="72"/>
      <c r="C57" s="72"/>
      <c r="D57" s="170"/>
      <c r="E57" s="170"/>
      <c r="F57" s="170"/>
      <c r="G57" s="170"/>
      <c r="H57" s="72"/>
      <c r="I57" s="72"/>
      <c r="J57" s="4"/>
      <c r="K57" s="4"/>
    </row>
    <row r="58" spans="1:11" ht="23.25">
      <c r="A58" s="71"/>
      <c r="B58" s="72"/>
      <c r="C58" s="72"/>
      <c r="D58" s="103"/>
      <c r="E58" s="103"/>
      <c r="F58" s="103"/>
      <c r="G58" s="103"/>
      <c r="H58" s="72"/>
      <c r="I58" s="72"/>
      <c r="J58" s="4"/>
      <c r="K58" s="4"/>
    </row>
    <row r="59" spans="1:11" ht="23.25">
      <c r="A59" s="71"/>
      <c r="B59" s="72" t="s">
        <v>64</v>
      </c>
      <c r="C59" s="72"/>
      <c r="D59" s="72"/>
      <c r="E59" s="4" t="s">
        <v>68</v>
      </c>
      <c r="G59" s="72" t="s">
        <v>64</v>
      </c>
      <c r="H59" s="72"/>
      <c r="I59" s="4" t="s">
        <v>70</v>
      </c>
      <c r="J59" s="4"/>
      <c r="K59" s="4"/>
    </row>
    <row r="60" spans="1:11" ht="23.25">
      <c r="A60" s="71"/>
      <c r="B60" s="135"/>
      <c r="C60" s="135"/>
      <c r="D60" s="135"/>
      <c r="E60" s="135"/>
      <c r="G60" s="171"/>
      <c r="H60" s="171"/>
      <c r="I60" s="171"/>
      <c r="J60" s="171"/>
      <c r="K60" s="104"/>
    </row>
    <row r="61" spans="1:11" ht="23.25">
      <c r="A61" s="71"/>
      <c r="B61" s="170"/>
      <c r="C61" s="170"/>
      <c r="D61" s="170"/>
      <c r="E61" s="170"/>
      <c r="G61" s="170"/>
      <c r="H61" s="170"/>
      <c r="I61" s="170"/>
      <c r="J61" s="4"/>
      <c r="K61" s="4"/>
    </row>
    <row r="62" spans="1:11" ht="23.25">
      <c r="A62" s="71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23.25">
      <c r="A63" s="71"/>
      <c r="B63" s="4"/>
      <c r="C63" s="4"/>
      <c r="D63" s="103"/>
      <c r="E63" s="72"/>
      <c r="F63" s="72"/>
      <c r="G63" s="4"/>
      <c r="H63" s="4"/>
      <c r="I63" s="4"/>
      <c r="J63" s="4"/>
      <c r="K63" s="4"/>
    </row>
    <row r="64" spans="1:11" ht="23.25">
      <c r="A64" s="71"/>
      <c r="B64" s="4"/>
      <c r="C64" s="4"/>
      <c r="D64" s="103"/>
      <c r="E64" s="72"/>
      <c r="F64" s="72"/>
      <c r="G64" s="4"/>
      <c r="H64" s="4"/>
      <c r="I64" s="4"/>
      <c r="J64" s="4"/>
      <c r="K64" s="4"/>
    </row>
    <row r="65" spans="1:11" ht="23.25">
      <c r="A65" s="71"/>
      <c r="B65" s="72"/>
      <c r="C65" s="72"/>
      <c r="D65" s="4"/>
      <c r="E65" s="13"/>
      <c r="F65" s="4"/>
      <c r="G65" s="4"/>
      <c r="K65" s="4"/>
    </row>
    <row r="66" spans="1:11" ht="23.25">
      <c r="A66" s="71"/>
      <c r="B66" s="72"/>
      <c r="C66" s="104"/>
      <c r="D66" s="4"/>
      <c r="E66" s="4"/>
      <c r="F66" s="4"/>
      <c r="G66" s="4"/>
      <c r="K66" s="4"/>
    </row>
    <row r="67" spans="1:11" ht="23.25">
      <c r="A67" s="71"/>
      <c r="B67" s="4"/>
      <c r="C67" s="4"/>
      <c r="D67" s="4"/>
      <c r="E67" s="4"/>
      <c r="F67" s="4"/>
      <c r="G67" s="4"/>
      <c r="K67" s="4"/>
    </row>
    <row r="68" spans="1:11">
      <c r="E68" s="76"/>
    </row>
  </sheetData>
  <mergeCells count="40">
    <mergeCell ref="C7:E7"/>
    <mergeCell ref="G7:H7"/>
    <mergeCell ref="A1:K1"/>
    <mergeCell ref="A2:K2"/>
    <mergeCell ref="C3:K3"/>
    <mergeCell ref="E6:F6"/>
    <mergeCell ref="G6:I6"/>
    <mergeCell ref="H34:I34"/>
    <mergeCell ref="A8:K8"/>
    <mergeCell ref="F9:G9"/>
    <mergeCell ref="I9:J9"/>
    <mergeCell ref="G11:H11"/>
    <mergeCell ref="I15:J15"/>
    <mergeCell ref="I18:J18"/>
    <mergeCell ref="C26:K26"/>
    <mergeCell ref="D29:E29"/>
    <mergeCell ref="D30:E30"/>
    <mergeCell ref="H31:I31"/>
    <mergeCell ref="A33:K33"/>
    <mergeCell ref="G49:H49"/>
    <mergeCell ref="E39:F39"/>
    <mergeCell ref="G39:H39"/>
    <mergeCell ref="I39:J40"/>
    <mergeCell ref="E40:F40"/>
    <mergeCell ref="G40:H40"/>
    <mergeCell ref="D44:E44"/>
    <mergeCell ref="G44:H44"/>
    <mergeCell ref="G45:H45"/>
    <mergeCell ref="I45:K45"/>
    <mergeCell ref="F46:J46"/>
    <mergeCell ref="D48:E48"/>
    <mergeCell ref="G48:H48"/>
    <mergeCell ref="B61:E61"/>
    <mergeCell ref="G61:I61"/>
    <mergeCell ref="E50:K50"/>
    <mergeCell ref="I53:K53"/>
    <mergeCell ref="D56:G56"/>
    <mergeCell ref="D57:G57"/>
    <mergeCell ref="B60:E60"/>
    <mergeCell ref="G60:J60"/>
  </mergeCells>
  <pageMargins left="0.26" right="0.13" top="0.75" bottom="0.75" header="0.3" footer="0.3"/>
  <pageSetup paperSize="9" orientation="portrait" r:id="rId1"/>
  <headerFooter>
    <oddHeader>&amp;R&amp;P/&amp;N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03D4C-BD26-4DBB-990C-3F7344397383}">
  <sheetPr>
    <tabColor rgb="FFFF0000"/>
  </sheetPr>
  <dimension ref="A1:K68"/>
  <sheetViews>
    <sheetView zoomScaleNormal="100" workbookViewId="0">
      <selection activeCell="P11" sqref="P11"/>
    </sheetView>
  </sheetViews>
  <sheetFormatPr defaultRowHeight="15"/>
  <cols>
    <col min="1" max="1" width="6.7109375" customWidth="1"/>
    <col min="2" max="2" width="10.5703125" customWidth="1"/>
    <col min="3" max="3" width="9.28515625" customWidth="1"/>
    <col min="5" max="5" width="7.140625" customWidth="1"/>
    <col min="6" max="6" width="13.85546875" customWidth="1"/>
    <col min="7" max="7" width="7.28515625" customWidth="1"/>
    <col min="8" max="8" width="10.85546875" customWidth="1"/>
    <col min="9" max="9" width="9.140625" customWidth="1"/>
    <col min="10" max="10" width="7.42578125" customWidth="1"/>
    <col min="11" max="11" width="8" customWidth="1"/>
  </cols>
  <sheetData>
    <row r="1" spans="1:11" ht="23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</row>
    <row r="2" spans="1:11" ht="23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11" ht="23.25">
      <c r="A3" s="1" t="s">
        <v>2</v>
      </c>
      <c r="B3" s="2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23.25">
      <c r="A4" s="73" t="s">
        <v>62</v>
      </c>
      <c r="B4" s="73"/>
      <c r="C4" s="73" t="s">
        <v>121</v>
      </c>
      <c r="D4" s="73"/>
      <c r="E4" s="73"/>
      <c r="F4" s="73"/>
      <c r="G4" s="73"/>
      <c r="H4" s="73"/>
      <c r="I4" s="73"/>
      <c r="J4" s="73"/>
      <c r="K4" s="73"/>
    </row>
    <row r="5" spans="1:11" ht="23.25">
      <c r="A5" s="1" t="s">
        <v>3</v>
      </c>
      <c r="B5" s="2"/>
      <c r="C5" s="3"/>
      <c r="D5" s="2"/>
      <c r="E5" s="2"/>
      <c r="F5" s="2"/>
      <c r="G5" s="2"/>
      <c r="H5" s="2"/>
      <c r="I5" s="2"/>
      <c r="J5" s="2"/>
      <c r="K5" s="4"/>
    </row>
    <row r="6" spans="1:11" ht="23.25">
      <c r="A6" s="73" t="s">
        <v>63</v>
      </c>
      <c r="B6" s="74"/>
      <c r="C6" s="74"/>
      <c r="D6" s="74"/>
      <c r="E6" s="160" t="s">
        <v>4</v>
      </c>
      <c r="F6" s="160"/>
      <c r="G6" s="161"/>
      <c r="H6" s="161"/>
      <c r="I6" s="161"/>
      <c r="J6" s="4"/>
      <c r="K6" s="4"/>
    </row>
    <row r="7" spans="1:11" ht="23.25">
      <c r="A7" s="5" t="s">
        <v>5</v>
      </c>
      <c r="B7" s="6"/>
      <c r="C7" s="162"/>
      <c r="D7" s="162"/>
      <c r="E7" s="162"/>
      <c r="F7" s="7" t="s">
        <v>6</v>
      </c>
      <c r="G7" s="169" t="s">
        <v>7</v>
      </c>
      <c r="H7" s="169"/>
      <c r="I7" s="118"/>
      <c r="J7" s="118"/>
      <c r="K7" s="118"/>
    </row>
    <row r="8" spans="1:11" ht="23.25">
      <c r="A8" s="163" t="s">
        <v>169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1" ht="23.25">
      <c r="A9" s="8" t="s">
        <v>8</v>
      </c>
      <c r="B9" s="4"/>
      <c r="C9" s="9"/>
      <c r="D9" s="103" t="s">
        <v>9</v>
      </c>
      <c r="E9" s="2"/>
      <c r="F9" s="164"/>
      <c r="G9" s="165"/>
      <c r="H9" s="103" t="s">
        <v>10</v>
      </c>
      <c r="I9" s="166"/>
      <c r="J9" s="166"/>
      <c r="K9" s="11" t="s">
        <v>6</v>
      </c>
    </row>
    <row r="10" spans="1:11" ht="23.25">
      <c r="A10" s="12" t="s">
        <v>11</v>
      </c>
      <c r="B10" s="13"/>
      <c r="C10" s="13"/>
      <c r="D10" s="15" t="s">
        <v>12</v>
      </c>
      <c r="E10" s="16" t="s">
        <v>168</v>
      </c>
      <c r="F10" s="17"/>
      <c r="G10" s="17"/>
      <c r="H10" s="77"/>
      <c r="I10" s="77"/>
      <c r="J10" s="78">
        <f>I10-H10</f>
        <v>0</v>
      </c>
      <c r="K10" s="17"/>
    </row>
    <row r="11" spans="1:11" ht="23.25">
      <c r="A11" s="18"/>
      <c r="B11" s="105" t="s">
        <v>66</v>
      </c>
      <c r="C11" s="13"/>
      <c r="D11" s="15" t="s">
        <v>69</v>
      </c>
      <c r="E11" s="19"/>
      <c r="F11" s="20" t="s">
        <v>14</v>
      </c>
      <c r="G11" s="167">
        <f>C7</f>
        <v>0</v>
      </c>
      <c r="H11" s="167"/>
      <c r="I11" s="96" t="s">
        <v>6</v>
      </c>
      <c r="J11" s="100"/>
      <c r="K11" s="96"/>
    </row>
    <row r="12" spans="1:11" ht="23.25">
      <c r="A12" s="15"/>
      <c r="B12" s="13"/>
      <c r="C12" s="13"/>
      <c r="D12" s="15"/>
      <c r="E12" s="19"/>
      <c r="F12" s="21"/>
      <c r="G12" s="22"/>
      <c r="H12" s="23" t="str">
        <f>"( "&amp;BAHTTEXT(G11)&amp;" )"</f>
        <v>( ศูนย์บาทถ้วน )</v>
      </c>
      <c r="I12" s="23"/>
      <c r="J12" s="23"/>
      <c r="K12" s="99"/>
    </row>
    <row r="13" spans="1:11" ht="23.25">
      <c r="A13" s="2"/>
      <c r="B13" s="4"/>
      <c r="C13" s="4"/>
      <c r="D13" s="2"/>
      <c r="E13" s="24"/>
      <c r="F13" s="2"/>
      <c r="G13" s="4"/>
      <c r="H13" s="99"/>
      <c r="I13" s="99"/>
      <c r="J13" s="99"/>
      <c r="K13" s="99"/>
    </row>
    <row r="14" spans="1:11" ht="23.25">
      <c r="A14" s="18" t="s">
        <v>15</v>
      </c>
      <c r="B14" s="13"/>
      <c r="C14" s="25" t="s">
        <v>16</v>
      </c>
      <c r="D14" s="13" t="s">
        <v>170</v>
      </c>
      <c r="E14" s="15"/>
      <c r="F14" s="13"/>
      <c r="G14" s="13"/>
      <c r="H14" s="13"/>
      <c r="I14" s="13"/>
      <c r="J14" s="13"/>
      <c r="K14" s="13"/>
    </row>
    <row r="15" spans="1:11" s="89" customFormat="1" ht="23.25">
      <c r="A15" s="86"/>
      <c r="B15" s="2"/>
      <c r="C15" s="87" t="s">
        <v>18</v>
      </c>
      <c r="D15" s="11"/>
      <c r="E15" s="2"/>
      <c r="F15" s="2"/>
      <c r="G15" s="88"/>
      <c r="H15" s="106" t="s">
        <v>71</v>
      </c>
      <c r="I15" s="161"/>
      <c r="J15" s="161"/>
      <c r="K15" s="2"/>
    </row>
    <row r="16" spans="1:11" s="89" customFormat="1" ht="23.25">
      <c r="A16" s="90"/>
      <c r="B16" s="4"/>
      <c r="C16" s="91" t="s">
        <v>20</v>
      </c>
      <c r="D16" s="109">
        <v>1</v>
      </c>
      <c r="E16" s="91"/>
      <c r="F16" s="120"/>
      <c r="G16" s="91"/>
      <c r="H16" s="120"/>
      <c r="I16" s="92"/>
      <c r="J16" s="114"/>
      <c r="K16" s="31"/>
    </row>
    <row r="17" spans="1:11" ht="23.25">
      <c r="A17" s="27"/>
      <c r="B17" s="13"/>
      <c r="C17" s="28"/>
      <c r="D17" s="30"/>
      <c r="E17" s="28"/>
      <c r="F17" s="30"/>
      <c r="G17" s="28"/>
      <c r="H17" s="30"/>
      <c r="I17" s="28"/>
      <c r="J17" s="30"/>
      <c r="K17" s="31"/>
    </row>
    <row r="18" spans="1:11" ht="23.25">
      <c r="A18" s="32"/>
      <c r="B18" s="13"/>
      <c r="C18" s="18" t="s">
        <v>23</v>
      </c>
      <c r="D18" s="14"/>
      <c r="E18" s="15"/>
      <c r="F18" s="15"/>
      <c r="G18" s="26"/>
      <c r="H18" s="107"/>
      <c r="I18" s="168"/>
      <c r="J18" s="168"/>
      <c r="K18" s="15"/>
    </row>
    <row r="19" spans="1:11" ht="23.25">
      <c r="A19" s="32"/>
      <c r="B19" s="13"/>
      <c r="C19" s="28" t="s">
        <v>25</v>
      </c>
      <c r="D19" s="108">
        <v>1</v>
      </c>
      <c r="E19" s="20"/>
      <c r="F19" s="115"/>
      <c r="G19" s="20"/>
      <c r="H19" s="115"/>
      <c r="I19" s="20"/>
      <c r="J19" s="115"/>
      <c r="K19" s="26"/>
    </row>
    <row r="20" spans="1:11" ht="23.25">
      <c r="A20" s="32"/>
      <c r="B20" s="13"/>
      <c r="C20" s="28"/>
      <c r="D20" s="34"/>
      <c r="E20" s="20"/>
      <c r="F20" s="34"/>
      <c r="G20" s="20"/>
      <c r="H20" s="35"/>
      <c r="I20" s="20"/>
      <c r="J20" s="35"/>
      <c r="K20" s="13"/>
    </row>
    <row r="21" spans="1:11" ht="23.25">
      <c r="A21" s="32"/>
      <c r="B21" s="26"/>
      <c r="C21" s="18" t="s">
        <v>28</v>
      </c>
      <c r="D21" s="14"/>
      <c r="E21" s="15"/>
      <c r="F21" s="15"/>
      <c r="G21" s="26"/>
      <c r="H21" s="26"/>
      <c r="I21" s="26"/>
      <c r="J21" s="15"/>
      <c r="K21" s="15"/>
    </row>
    <row r="22" spans="1:11" ht="23.25">
      <c r="A22" s="32"/>
      <c r="B22" s="15"/>
      <c r="C22" s="36" t="s">
        <v>30</v>
      </c>
      <c r="D22" s="112">
        <f>D19/D16</f>
        <v>1</v>
      </c>
      <c r="E22" s="37"/>
      <c r="F22" s="112"/>
      <c r="G22" s="38"/>
      <c r="H22" s="60"/>
      <c r="I22" s="20"/>
      <c r="J22" s="39"/>
      <c r="K22" s="15"/>
    </row>
    <row r="23" spans="1:11" ht="23.25">
      <c r="A23" s="18" t="s">
        <v>33</v>
      </c>
      <c r="B23" s="15"/>
      <c r="C23" s="37" t="s">
        <v>34</v>
      </c>
      <c r="D23" s="40">
        <f>ROUNDDOWN(D22,3)</f>
        <v>1</v>
      </c>
      <c r="E23" s="37"/>
      <c r="F23" s="83"/>
      <c r="G23" s="38"/>
      <c r="H23" s="83"/>
      <c r="I23" s="122"/>
      <c r="J23" s="83"/>
      <c r="K23" s="15"/>
    </row>
    <row r="24" spans="1:11" ht="23.25">
      <c r="A24" s="18"/>
      <c r="B24" s="15"/>
      <c r="C24" s="37"/>
      <c r="D24" s="83"/>
      <c r="E24" s="37"/>
      <c r="F24" s="42"/>
      <c r="G24" s="37"/>
      <c r="H24" s="43"/>
      <c r="I24" s="38"/>
      <c r="J24" s="44"/>
      <c r="K24" s="15"/>
    </row>
    <row r="25" spans="1:11" ht="23.25">
      <c r="A25" s="13"/>
      <c r="B25" s="13"/>
      <c r="C25" s="18" t="s">
        <v>35</v>
      </c>
      <c r="D25" s="45"/>
      <c r="E25" s="13"/>
      <c r="F25" s="13"/>
      <c r="G25" s="13"/>
      <c r="H25" s="13"/>
      <c r="I25" s="13"/>
      <c r="J25" s="13"/>
      <c r="K25" s="13"/>
    </row>
    <row r="26" spans="1:11" ht="23.25">
      <c r="A26" s="13"/>
      <c r="B26" s="98"/>
      <c r="C26" s="135" t="s">
        <v>171</v>
      </c>
      <c r="D26" s="135"/>
      <c r="E26" s="135"/>
      <c r="F26" s="135"/>
      <c r="G26" s="135"/>
      <c r="H26" s="135"/>
      <c r="I26" s="135"/>
      <c r="J26" s="135"/>
      <c r="K26" s="135"/>
    </row>
    <row r="27" spans="1:11" ht="23.25">
      <c r="A27" s="13"/>
      <c r="B27" s="15"/>
      <c r="C27" s="119">
        <v>0</v>
      </c>
      <c r="D27" s="46"/>
      <c r="E27" s="47">
        <f>D23</f>
        <v>1</v>
      </c>
      <c r="F27" s="48"/>
      <c r="G27" s="49"/>
      <c r="H27" s="50"/>
      <c r="I27" s="47"/>
      <c r="J27" s="50"/>
      <c r="K27" s="49"/>
    </row>
    <row r="28" spans="1:11" ht="23.25">
      <c r="A28" s="13"/>
      <c r="B28" s="13"/>
      <c r="C28" s="13"/>
      <c r="D28" s="113"/>
      <c r="E28" s="51">
        <f>SUM(1* E27)</f>
        <v>1</v>
      </c>
      <c r="F28" s="98"/>
      <c r="G28" s="51"/>
      <c r="H28" s="98"/>
      <c r="I28" s="51"/>
      <c r="J28" s="98"/>
      <c r="K28" s="51"/>
    </row>
    <row r="29" spans="1:11" ht="23.25">
      <c r="A29" s="18" t="s">
        <v>33</v>
      </c>
      <c r="B29" s="18"/>
      <c r="C29" s="13"/>
      <c r="D29" s="136">
        <f>TRUNC(E28,3)</f>
        <v>1</v>
      </c>
      <c r="E29" s="136">
        <f>TRUNC(E28,3)</f>
        <v>1</v>
      </c>
      <c r="F29" s="98"/>
      <c r="G29" s="101"/>
      <c r="H29" s="98"/>
      <c r="I29" s="102"/>
      <c r="J29" s="98"/>
      <c r="K29" s="102"/>
    </row>
    <row r="30" spans="1:11" ht="23.25">
      <c r="A30" s="13"/>
      <c r="B30" s="13"/>
      <c r="C30" s="38" t="s">
        <v>43</v>
      </c>
      <c r="D30" s="137">
        <f>C27+D29+G29+I29+K29</f>
        <v>1</v>
      </c>
      <c r="E30" s="137"/>
      <c r="F30" s="52"/>
      <c r="G30" s="53"/>
      <c r="H30" s="15"/>
      <c r="I30" s="15"/>
      <c r="J30" s="15"/>
      <c r="K30" s="13"/>
    </row>
    <row r="31" spans="1:11" ht="23.25">
      <c r="A31" s="13"/>
      <c r="B31" s="13"/>
      <c r="C31" s="54" t="s">
        <v>44</v>
      </c>
      <c r="D31" s="13"/>
      <c r="E31" s="13"/>
      <c r="F31" s="13"/>
      <c r="G31" s="13"/>
      <c r="H31" s="137">
        <f>TRUNC(D30,3)</f>
        <v>1</v>
      </c>
      <c r="I31" s="137"/>
      <c r="J31" s="13"/>
      <c r="K31" s="15"/>
    </row>
    <row r="32" spans="1:11" ht="23.25">
      <c r="A32" s="13"/>
      <c r="B32" s="13"/>
      <c r="C32" s="54"/>
      <c r="D32" s="13"/>
      <c r="E32" s="13"/>
      <c r="F32" s="13"/>
      <c r="G32" s="13"/>
      <c r="H32" s="97"/>
      <c r="I32" s="97"/>
      <c r="J32" s="13"/>
      <c r="K32" s="15"/>
    </row>
    <row r="33" spans="1:11" ht="23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3.25">
      <c r="A34" s="13"/>
      <c r="B34" s="13"/>
      <c r="C34" s="54" t="s">
        <v>45</v>
      </c>
      <c r="D34" s="13"/>
      <c r="E34" s="13"/>
      <c r="F34" s="13"/>
      <c r="G34" s="13"/>
      <c r="H34" s="139">
        <f>H31</f>
        <v>1</v>
      </c>
      <c r="I34" s="140"/>
      <c r="J34" s="13"/>
      <c r="K34" s="55"/>
    </row>
    <row r="35" spans="1:11" ht="23.25">
      <c r="A35" s="13"/>
      <c r="B35" s="13" t="s">
        <v>46</v>
      </c>
      <c r="C35" s="13"/>
      <c r="D35" s="13"/>
      <c r="E35" s="13"/>
      <c r="F35" s="13"/>
      <c r="G35" s="13"/>
      <c r="H35" s="83"/>
      <c r="I35" s="83"/>
      <c r="J35" s="13"/>
      <c r="K35" s="15"/>
    </row>
    <row r="36" spans="1:11" ht="23.25">
      <c r="A36" s="13"/>
      <c r="B36" s="13" t="s">
        <v>47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 ht="23.25">
      <c r="A37" s="13"/>
      <c r="B37" s="54" t="s">
        <v>48</v>
      </c>
      <c r="C37" s="98"/>
      <c r="D37" s="13"/>
      <c r="E37" s="56"/>
      <c r="F37" s="57"/>
      <c r="G37" s="58" t="s">
        <v>49</v>
      </c>
      <c r="H37" s="13"/>
      <c r="I37" s="59">
        <v>0.96</v>
      </c>
      <c r="J37" s="48"/>
      <c r="K37" s="60"/>
    </row>
    <row r="38" spans="1:11" ht="23.25">
      <c r="A38" s="13"/>
      <c r="B38" s="54" t="s">
        <v>50</v>
      </c>
      <c r="C38" s="98"/>
      <c r="D38" s="13"/>
      <c r="E38" s="56"/>
      <c r="F38" s="57"/>
      <c r="G38" s="61" t="s">
        <v>51</v>
      </c>
      <c r="H38" s="13"/>
      <c r="I38" s="59">
        <v>1.04</v>
      </c>
      <c r="J38" s="48"/>
      <c r="K38" s="60"/>
    </row>
    <row r="39" spans="1:11" ht="23.25">
      <c r="A39" s="13"/>
      <c r="B39" s="13"/>
      <c r="C39" s="96" t="s">
        <v>52</v>
      </c>
      <c r="D39" s="13"/>
      <c r="E39" s="141" t="str">
        <f>IF(H34&lt;=$I37,"ให้เรียกเงินคืน"," 0 ")</f>
        <v xml:space="preserve"> 0 </v>
      </c>
      <c r="F39" s="142"/>
      <c r="G39" s="143" t="str">
        <f>IF(H34&gt;=$I38,"ให้เพิ่มค่างาน"," 0 ")</f>
        <v xml:space="preserve"> 0 </v>
      </c>
      <c r="H39" s="144"/>
      <c r="I39" s="145" t="str">
        <f>IF(E39=G39,"อยู่ในช่วง 4%",0)</f>
        <v>อยู่ในช่วง 4%</v>
      </c>
      <c r="J39" s="146"/>
      <c r="K39" s="48"/>
    </row>
    <row r="40" spans="1:11" ht="23.25">
      <c r="A40" s="13"/>
      <c r="B40" s="13"/>
      <c r="C40" s="96" t="s">
        <v>53</v>
      </c>
      <c r="D40" s="13"/>
      <c r="E40" s="149">
        <f>IF(H34&lt;I37,"ต่ำกว่า 4 %", 0)</f>
        <v>0</v>
      </c>
      <c r="F40" s="150"/>
      <c r="G40" s="151" t="str">
        <f>IF(H34&gt;I38,"สูงกว่า 4%","0")</f>
        <v>0</v>
      </c>
      <c r="H40" s="152"/>
      <c r="I40" s="147"/>
      <c r="J40" s="148"/>
      <c r="K40" s="15"/>
    </row>
    <row r="41" spans="1:11" ht="23.25">
      <c r="A41" s="13"/>
      <c r="B41" s="13"/>
      <c r="C41" s="20" t="s">
        <v>54</v>
      </c>
      <c r="D41" s="54" t="s">
        <v>55</v>
      </c>
      <c r="E41" s="13"/>
      <c r="F41" s="13"/>
      <c r="G41" s="62" t="str">
        <f>IF($H$34&lt;$I$37,$I$37-$H$34,"ไม่มี")</f>
        <v>ไม่มี</v>
      </c>
      <c r="H41" s="63"/>
      <c r="I41" s="64"/>
      <c r="J41" s="13"/>
      <c r="K41" s="13"/>
    </row>
    <row r="42" spans="1:11" ht="23.25">
      <c r="A42" s="13"/>
      <c r="B42" s="13"/>
      <c r="C42" s="20"/>
      <c r="D42" s="54" t="s">
        <v>56</v>
      </c>
      <c r="E42" s="13"/>
      <c r="F42" s="13"/>
      <c r="G42" s="62" t="str">
        <f>IF(H34&gt;=I38,H34-I38,"ไม่มี")</f>
        <v>ไม่มี</v>
      </c>
      <c r="H42" s="63"/>
      <c r="I42" s="64"/>
      <c r="J42" s="13"/>
      <c r="K42" s="13"/>
    </row>
    <row r="43" spans="1:11" ht="23.25">
      <c r="A43" s="13"/>
      <c r="B43" s="13"/>
      <c r="C43" s="13"/>
      <c r="D43" s="13"/>
      <c r="E43" s="65" t="s">
        <v>57</v>
      </c>
      <c r="F43" s="66" t="s">
        <v>58</v>
      </c>
      <c r="G43" s="67"/>
      <c r="H43" s="57"/>
      <c r="I43" s="68"/>
      <c r="J43" s="57"/>
      <c r="K43" s="57"/>
    </row>
    <row r="44" spans="1:11" ht="23.25">
      <c r="A44" s="20"/>
      <c r="B44" s="13" t="s">
        <v>59</v>
      </c>
      <c r="C44" s="13"/>
      <c r="D44" s="132" t="str">
        <f>E39</f>
        <v xml:space="preserve"> 0 </v>
      </c>
      <c r="E44" s="132"/>
      <c r="F44" s="20" t="s">
        <v>60</v>
      </c>
      <c r="G44" s="133">
        <f>I9</f>
        <v>0</v>
      </c>
      <c r="H44" s="133"/>
      <c r="I44" s="95" t="s">
        <v>61</v>
      </c>
      <c r="J44" s="69">
        <f>IF(G41="ไม่มี",0,G41)</f>
        <v>0</v>
      </c>
      <c r="K44" s="70"/>
    </row>
    <row r="45" spans="1:11" ht="23.25">
      <c r="A45" s="13"/>
      <c r="B45" s="13"/>
      <c r="C45" s="13"/>
      <c r="D45" s="13"/>
      <c r="E45" s="13"/>
      <c r="F45" s="20" t="s">
        <v>60</v>
      </c>
      <c r="G45" s="129">
        <f>IF(D44="ให้เรียกเงินคืน",(G44*J44),0)</f>
        <v>0</v>
      </c>
      <c r="H45" s="129"/>
      <c r="I45" s="130"/>
      <c r="J45" s="130"/>
      <c r="K45" s="130"/>
    </row>
    <row r="46" spans="1:11" ht="23.25">
      <c r="A46" s="26"/>
      <c r="B46" s="26"/>
      <c r="C46" s="26"/>
      <c r="D46" s="26"/>
      <c r="E46" s="26"/>
      <c r="F46" s="131" t="str">
        <f>BAHTTEXT(G45)</f>
        <v>ศูนย์บาทถ้วน</v>
      </c>
      <c r="G46" s="131"/>
      <c r="H46" s="131"/>
      <c r="I46" s="131"/>
      <c r="J46" s="131"/>
      <c r="K46" s="99"/>
    </row>
    <row r="47" spans="1:11" ht="23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23.25">
      <c r="A48" s="13"/>
      <c r="B48" s="13" t="s">
        <v>59</v>
      </c>
      <c r="C48" s="13"/>
      <c r="D48" s="132" t="str">
        <f>G39</f>
        <v xml:space="preserve"> 0 </v>
      </c>
      <c r="E48" s="132"/>
      <c r="F48" s="20" t="s">
        <v>60</v>
      </c>
      <c r="G48" s="133">
        <f>G44</f>
        <v>0</v>
      </c>
      <c r="H48" s="133"/>
      <c r="I48" s="95" t="s">
        <v>61</v>
      </c>
      <c r="J48" s="69">
        <f>IF(G42="ไม่มี",0,G42)</f>
        <v>0</v>
      </c>
      <c r="K48" s="13"/>
    </row>
    <row r="49" spans="1:11" ht="23.25">
      <c r="A49" s="13"/>
      <c r="B49" s="13"/>
      <c r="C49" s="13"/>
      <c r="D49" s="13"/>
      <c r="E49" s="13"/>
      <c r="F49" s="20" t="s">
        <v>60</v>
      </c>
      <c r="G49" s="134">
        <f>IF(D48=" 0 ",0,G48*J48)</f>
        <v>0</v>
      </c>
      <c r="H49" s="134"/>
      <c r="I49" s="13"/>
      <c r="J49" s="13"/>
      <c r="K49" s="13"/>
    </row>
    <row r="50" spans="1:11" ht="23.25">
      <c r="A50" s="13"/>
      <c r="B50" s="26"/>
      <c r="C50" s="26"/>
      <c r="D50" s="26"/>
      <c r="E50" s="127" t="str">
        <f>BAHTTEXT(G49)</f>
        <v>ศูนย์บาทถ้วน</v>
      </c>
      <c r="F50" s="127"/>
      <c r="G50" s="127"/>
      <c r="H50" s="127"/>
      <c r="I50" s="127"/>
      <c r="J50" s="127"/>
      <c r="K50" s="127"/>
    </row>
    <row r="51" spans="1:11" ht="23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23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23.25">
      <c r="A53" s="13"/>
      <c r="B53" s="13"/>
      <c r="C53" s="13"/>
      <c r="D53" s="13"/>
      <c r="E53" s="13"/>
      <c r="F53" s="13"/>
      <c r="G53" s="13"/>
      <c r="H53" s="13" t="s">
        <v>65</v>
      </c>
      <c r="I53" s="128"/>
      <c r="J53" s="128"/>
      <c r="K53" s="128"/>
    </row>
    <row r="54" spans="1:11" ht="23.25">
      <c r="A54" s="13"/>
      <c r="B54" s="13"/>
      <c r="C54" s="13"/>
      <c r="D54" s="13"/>
      <c r="E54" s="13"/>
      <c r="F54" s="13"/>
      <c r="G54" s="13"/>
      <c r="H54" s="13"/>
      <c r="I54" s="94"/>
      <c r="J54" s="94"/>
      <c r="K54" s="94"/>
    </row>
    <row r="55" spans="1:11" ht="23.25">
      <c r="A55" s="71"/>
      <c r="B55" s="71"/>
      <c r="C55" s="71"/>
      <c r="D55" s="72" t="s">
        <v>64</v>
      </c>
      <c r="E55" s="72"/>
      <c r="F55" s="72"/>
      <c r="G55" s="4" t="s">
        <v>67</v>
      </c>
      <c r="H55" s="71"/>
      <c r="I55" s="71"/>
      <c r="J55" s="71"/>
      <c r="K55" s="71"/>
    </row>
    <row r="56" spans="1:11" ht="23.25">
      <c r="A56" s="71"/>
      <c r="B56" s="71"/>
      <c r="C56" s="71"/>
      <c r="D56" s="135"/>
      <c r="E56" s="135"/>
      <c r="F56" s="135"/>
      <c r="G56" s="135"/>
      <c r="H56" s="71"/>
      <c r="I56" s="71"/>
      <c r="J56" s="71"/>
      <c r="K56" s="71"/>
    </row>
    <row r="57" spans="1:11" ht="23.25">
      <c r="A57" s="71"/>
      <c r="B57" s="72"/>
      <c r="C57" s="72"/>
      <c r="D57" s="170"/>
      <c r="E57" s="170"/>
      <c r="F57" s="170"/>
      <c r="G57" s="170"/>
      <c r="H57" s="72"/>
      <c r="I57" s="72"/>
      <c r="J57" s="4"/>
      <c r="K57" s="4"/>
    </row>
    <row r="58" spans="1:11" ht="23.25">
      <c r="A58" s="71"/>
      <c r="B58" s="72"/>
      <c r="C58" s="72"/>
      <c r="D58" s="103"/>
      <c r="E58" s="103"/>
      <c r="F58" s="103"/>
      <c r="G58" s="103"/>
      <c r="H58" s="72"/>
      <c r="I58" s="72"/>
      <c r="J58" s="4"/>
      <c r="K58" s="4"/>
    </row>
    <row r="59" spans="1:11" ht="23.25">
      <c r="A59" s="71"/>
      <c r="B59" s="72" t="s">
        <v>64</v>
      </c>
      <c r="C59" s="72"/>
      <c r="D59" s="72"/>
      <c r="E59" s="4" t="s">
        <v>68</v>
      </c>
      <c r="G59" s="72" t="s">
        <v>64</v>
      </c>
      <c r="H59" s="72"/>
      <c r="I59" s="4" t="s">
        <v>70</v>
      </c>
      <c r="J59" s="4"/>
      <c r="K59" s="4"/>
    </row>
    <row r="60" spans="1:11" ht="23.25">
      <c r="A60" s="71"/>
      <c r="B60" s="135"/>
      <c r="C60" s="135"/>
      <c r="D60" s="135"/>
      <c r="E60" s="135"/>
      <c r="G60" s="171"/>
      <c r="H60" s="171"/>
      <c r="I60" s="171"/>
      <c r="J60" s="171"/>
      <c r="K60" s="104"/>
    </row>
    <row r="61" spans="1:11" ht="23.25">
      <c r="A61" s="71"/>
      <c r="B61" s="170"/>
      <c r="C61" s="170"/>
      <c r="D61" s="170"/>
      <c r="E61" s="170"/>
      <c r="G61" s="170"/>
      <c r="H61" s="170"/>
      <c r="I61" s="170"/>
      <c r="J61" s="4"/>
      <c r="K61" s="4"/>
    </row>
    <row r="62" spans="1:11" ht="23.25">
      <c r="A62" s="71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23.25">
      <c r="A63" s="71"/>
      <c r="B63" s="4"/>
      <c r="C63" s="4"/>
      <c r="D63" s="103"/>
      <c r="E63" s="72"/>
      <c r="F63" s="72"/>
      <c r="G63" s="4"/>
      <c r="H63" s="4"/>
      <c r="I63" s="4"/>
      <c r="J63" s="4"/>
      <c r="K63" s="4"/>
    </row>
    <row r="64" spans="1:11" ht="23.25">
      <c r="A64" s="71"/>
      <c r="B64" s="4"/>
      <c r="C64" s="4"/>
      <c r="D64" s="103"/>
      <c r="E64" s="72"/>
      <c r="F64" s="72"/>
      <c r="G64" s="4"/>
      <c r="H64" s="4"/>
      <c r="I64" s="4"/>
      <c r="J64" s="4"/>
      <c r="K64" s="4"/>
    </row>
    <row r="65" spans="1:11" ht="23.25">
      <c r="A65" s="71"/>
      <c r="B65" s="72"/>
      <c r="C65" s="72"/>
      <c r="D65" s="4"/>
      <c r="E65" s="13"/>
      <c r="F65" s="4"/>
      <c r="G65" s="4"/>
      <c r="K65" s="4"/>
    </row>
    <row r="66" spans="1:11" ht="23.25">
      <c r="A66" s="71"/>
      <c r="B66" s="72"/>
      <c r="C66" s="104"/>
      <c r="D66" s="4"/>
      <c r="E66" s="4"/>
      <c r="F66" s="4"/>
      <c r="G66" s="4"/>
      <c r="K66" s="4"/>
    </row>
    <row r="67" spans="1:11" ht="23.25">
      <c r="A67" s="71"/>
      <c r="B67" s="4"/>
      <c r="C67" s="4"/>
      <c r="D67" s="4"/>
      <c r="E67" s="4"/>
      <c r="F67" s="4"/>
      <c r="G67" s="4"/>
      <c r="K67" s="4"/>
    </row>
    <row r="68" spans="1:11">
      <c r="E68" s="76"/>
    </row>
  </sheetData>
  <mergeCells count="40">
    <mergeCell ref="C7:E7"/>
    <mergeCell ref="G7:H7"/>
    <mergeCell ref="A1:K1"/>
    <mergeCell ref="A2:K2"/>
    <mergeCell ref="C3:K3"/>
    <mergeCell ref="E6:F6"/>
    <mergeCell ref="G6:I6"/>
    <mergeCell ref="H34:I34"/>
    <mergeCell ref="A8:K8"/>
    <mergeCell ref="F9:G9"/>
    <mergeCell ref="I9:J9"/>
    <mergeCell ref="G11:H11"/>
    <mergeCell ref="I15:J15"/>
    <mergeCell ref="I18:J18"/>
    <mergeCell ref="C26:K26"/>
    <mergeCell ref="D29:E29"/>
    <mergeCell ref="D30:E30"/>
    <mergeCell ref="H31:I31"/>
    <mergeCell ref="A33:K33"/>
    <mergeCell ref="G49:H49"/>
    <mergeCell ref="E39:F39"/>
    <mergeCell ref="G39:H39"/>
    <mergeCell ref="I39:J40"/>
    <mergeCell ref="E40:F40"/>
    <mergeCell ref="G40:H40"/>
    <mergeCell ref="D44:E44"/>
    <mergeCell ref="G44:H44"/>
    <mergeCell ref="G45:H45"/>
    <mergeCell ref="I45:K45"/>
    <mergeCell ref="F46:J46"/>
    <mergeCell ref="D48:E48"/>
    <mergeCell ref="G48:H48"/>
    <mergeCell ref="B61:E61"/>
    <mergeCell ref="G61:I61"/>
    <mergeCell ref="E50:K50"/>
    <mergeCell ref="I53:K53"/>
    <mergeCell ref="D56:G56"/>
    <mergeCell ref="D57:G57"/>
    <mergeCell ref="B60:E60"/>
    <mergeCell ref="G60:J60"/>
  </mergeCells>
  <pageMargins left="0.26" right="0.13" top="0.75" bottom="0.75" header="0.3" footer="0.3"/>
  <pageSetup paperSize="9" orientation="portrait" r:id="rId1"/>
  <headerFooter>
    <oddHeader>&amp;R&amp;P/&amp;N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7B6A0-1194-4107-AC18-CDFF8703D3A7}">
  <sheetPr>
    <tabColor rgb="FF92D050"/>
  </sheetPr>
  <dimension ref="A1:K68"/>
  <sheetViews>
    <sheetView topLeftCell="A19" zoomScaleNormal="100" workbookViewId="0">
      <selection activeCell="N30" sqref="N30"/>
    </sheetView>
  </sheetViews>
  <sheetFormatPr defaultRowHeight="15"/>
  <cols>
    <col min="1" max="1" width="6.7109375" customWidth="1"/>
    <col min="2" max="2" width="10.5703125" customWidth="1"/>
    <col min="3" max="3" width="9.28515625" customWidth="1"/>
    <col min="5" max="5" width="7.140625" customWidth="1"/>
    <col min="6" max="6" width="13.85546875" customWidth="1"/>
    <col min="7" max="7" width="7.28515625" customWidth="1"/>
    <col min="8" max="8" width="10.85546875" customWidth="1"/>
    <col min="9" max="9" width="9.140625" customWidth="1"/>
    <col min="10" max="10" width="7.42578125" customWidth="1"/>
    <col min="11" max="11" width="8" customWidth="1"/>
  </cols>
  <sheetData>
    <row r="1" spans="1:11" ht="23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</row>
    <row r="2" spans="1:11" ht="23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11" ht="23.25">
      <c r="A3" s="1" t="s">
        <v>2</v>
      </c>
      <c r="B3" s="2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23.25">
      <c r="A4" s="73" t="s">
        <v>62</v>
      </c>
      <c r="B4" s="73"/>
      <c r="C4" s="73" t="s">
        <v>121</v>
      </c>
      <c r="D4" s="73"/>
      <c r="E4" s="73"/>
      <c r="F4" s="73"/>
      <c r="G4" s="73"/>
      <c r="H4" s="73"/>
      <c r="I4" s="73"/>
      <c r="J4" s="73"/>
      <c r="K4" s="73"/>
    </row>
    <row r="5" spans="1:11" ht="23.25">
      <c r="A5" s="1" t="s">
        <v>3</v>
      </c>
      <c r="B5" s="2"/>
      <c r="C5" s="3"/>
      <c r="D5" s="2"/>
      <c r="E5" s="2"/>
      <c r="F5" s="2"/>
      <c r="G5" s="2"/>
      <c r="H5" s="2"/>
      <c r="I5" s="2"/>
      <c r="J5" s="2"/>
      <c r="K5" s="4"/>
    </row>
    <row r="6" spans="1:11" ht="23.25">
      <c r="A6" s="73" t="s">
        <v>63</v>
      </c>
      <c r="B6" s="74"/>
      <c r="C6" s="74"/>
      <c r="D6" s="74"/>
      <c r="E6" s="160" t="s">
        <v>4</v>
      </c>
      <c r="F6" s="160"/>
      <c r="G6" s="161"/>
      <c r="H6" s="161"/>
      <c r="I6" s="161"/>
      <c r="J6" s="4"/>
      <c r="K6" s="4"/>
    </row>
    <row r="7" spans="1:11" ht="23.25">
      <c r="A7" s="5" t="s">
        <v>5</v>
      </c>
      <c r="B7" s="6"/>
      <c r="C7" s="162"/>
      <c r="D7" s="162"/>
      <c r="E7" s="162"/>
      <c r="F7" s="7" t="s">
        <v>6</v>
      </c>
      <c r="G7" s="169" t="s">
        <v>7</v>
      </c>
      <c r="H7" s="169"/>
      <c r="I7" s="118"/>
      <c r="J7" s="118"/>
      <c r="K7" s="118"/>
    </row>
    <row r="8" spans="1:11" ht="23.25">
      <c r="A8" s="163" t="s">
        <v>172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1" ht="23.25">
      <c r="A9" s="8" t="s">
        <v>8</v>
      </c>
      <c r="B9" s="4"/>
      <c r="C9" s="9"/>
      <c r="D9" s="103" t="s">
        <v>9</v>
      </c>
      <c r="E9" s="2"/>
      <c r="F9" s="164"/>
      <c r="G9" s="165"/>
      <c r="H9" s="103" t="s">
        <v>10</v>
      </c>
      <c r="I9" s="166"/>
      <c r="J9" s="166"/>
      <c r="K9" s="11" t="s">
        <v>6</v>
      </c>
    </row>
    <row r="10" spans="1:11" ht="23.25">
      <c r="A10" s="12" t="s">
        <v>11</v>
      </c>
      <c r="B10" s="13"/>
      <c r="C10" s="13"/>
      <c r="D10" s="15" t="s">
        <v>12</v>
      </c>
      <c r="E10" s="16" t="s">
        <v>173</v>
      </c>
      <c r="F10" s="17"/>
      <c r="G10" s="17"/>
      <c r="H10" s="77"/>
      <c r="I10" s="77"/>
      <c r="J10" s="78">
        <f>I10-H10</f>
        <v>0</v>
      </c>
      <c r="K10" s="17"/>
    </row>
    <row r="11" spans="1:11" ht="23.25">
      <c r="A11" s="18"/>
      <c r="B11" s="105" t="s">
        <v>66</v>
      </c>
      <c r="C11" s="13"/>
      <c r="D11" s="15" t="s">
        <v>69</v>
      </c>
      <c r="E11" s="19"/>
      <c r="F11" s="20" t="s">
        <v>14</v>
      </c>
      <c r="G11" s="167">
        <f>C7</f>
        <v>0</v>
      </c>
      <c r="H11" s="167"/>
      <c r="I11" s="96" t="s">
        <v>6</v>
      </c>
      <c r="J11" s="100"/>
      <c r="K11" s="96"/>
    </row>
    <row r="12" spans="1:11" ht="23.25">
      <c r="A12" s="15"/>
      <c r="B12" s="13"/>
      <c r="C12" s="13"/>
      <c r="D12" s="15"/>
      <c r="E12" s="19"/>
      <c r="F12" s="21"/>
      <c r="G12" s="22"/>
      <c r="H12" s="23" t="str">
        <f>"( "&amp;BAHTTEXT(G11)&amp;" )"</f>
        <v>( ศูนย์บาทถ้วน )</v>
      </c>
      <c r="I12" s="23"/>
      <c r="J12" s="23"/>
      <c r="K12" s="99"/>
    </row>
    <row r="13" spans="1:11" ht="23.25">
      <c r="A13" s="2"/>
      <c r="B13" s="4"/>
      <c r="C13" s="4"/>
      <c r="D13" s="2"/>
      <c r="E13" s="24"/>
      <c r="F13" s="2"/>
      <c r="G13" s="4"/>
      <c r="H13" s="99"/>
      <c r="I13" s="99"/>
      <c r="J13" s="99"/>
      <c r="K13" s="99"/>
    </row>
    <row r="14" spans="1:11" ht="23.25">
      <c r="A14" s="18" t="s">
        <v>15</v>
      </c>
      <c r="B14" s="13"/>
      <c r="C14" s="25" t="s">
        <v>16</v>
      </c>
      <c r="D14" s="13" t="s">
        <v>174</v>
      </c>
      <c r="E14" s="15"/>
      <c r="F14" s="13"/>
      <c r="G14" s="13"/>
      <c r="H14" s="13"/>
      <c r="I14" s="13"/>
      <c r="J14" s="13"/>
      <c r="K14" s="13"/>
    </row>
    <row r="15" spans="1:11" s="89" customFormat="1" ht="23.25">
      <c r="A15" s="86"/>
      <c r="B15" s="2"/>
      <c r="C15" s="87" t="s">
        <v>18</v>
      </c>
      <c r="D15" s="11"/>
      <c r="E15" s="2"/>
      <c r="F15" s="2"/>
      <c r="G15" s="88"/>
      <c r="H15" s="106" t="s">
        <v>71</v>
      </c>
      <c r="I15" s="161"/>
      <c r="J15" s="161"/>
      <c r="K15" s="2"/>
    </row>
    <row r="16" spans="1:11" s="89" customFormat="1" ht="23.25">
      <c r="A16" s="90"/>
      <c r="B16" s="4"/>
      <c r="C16" s="91" t="s">
        <v>19</v>
      </c>
      <c r="D16" s="109">
        <v>1</v>
      </c>
      <c r="E16" s="91" t="s">
        <v>21</v>
      </c>
      <c r="F16" s="109">
        <v>1</v>
      </c>
      <c r="G16" s="91"/>
      <c r="H16" s="120"/>
      <c r="I16" s="91"/>
      <c r="J16" s="114"/>
      <c r="K16" s="31"/>
    </row>
    <row r="17" spans="1:11" ht="23.25">
      <c r="A17" s="27"/>
      <c r="B17" s="13"/>
      <c r="C17" s="28"/>
      <c r="D17" s="30"/>
      <c r="E17" s="28"/>
      <c r="F17" s="30"/>
      <c r="G17" s="28"/>
      <c r="H17" s="30"/>
      <c r="I17" s="28"/>
      <c r="J17" s="30"/>
      <c r="K17" s="31"/>
    </row>
    <row r="18" spans="1:11" ht="23.25">
      <c r="A18" s="32"/>
      <c r="B18" s="13"/>
      <c r="C18" s="18" t="s">
        <v>23</v>
      </c>
      <c r="D18" s="14"/>
      <c r="E18" s="15"/>
      <c r="F18" s="15"/>
      <c r="G18" s="26"/>
      <c r="H18" s="121"/>
      <c r="I18" s="172"/>
      <c r="J18" s="172"/>
      <c r="K18" s="15"/>
    </row>
    <row r="19" spans="1:11" ht="23.25">
      <c r="A19" s="32"/>
      <c r="B19" s="13"/>
      <c r="C19" s="28" t="s">
        <v>24</v>
      </c>
      <c r="D19" s="108">
        <v>1</v>
      </c>
      <c r="E19" s="20" t="s">
        <v>26</v>
      </c>
      <c r="F19" s="108">
        <v>1</v>
      </c>
      <c r="G19" s="28"/>
      <c r="H19" s="115"/>
      <c r="I19" s="28"/>
      <c r="J19" s="115"/>
      <c r="K19" s="26"/>
    </row>
    <row r="20" spans="1:11" ht="23.25">
      <c r="A20" s="32"/>
      <c r="B20" s="13"/>
      <c r="C20" s="28"/>
      <c r="D20" s="34"/>
      <c r="E20" s="20"/>
      <c r="F20" s="34"/>
      <c r="G20" s="20"/>
      <c r="H20" s="35"/>
      <c r="I20" s="20"/>
      <c r="J20" s="35"/>
      <c r="K20" s="13"/>
    </row>
    <row r="21" spans="1:11" ht="23.25">
      <c r="A21" s="32"/>
      <c r="B21" s="26"/>
      <c r="C21" s="18" t="s">
        <v>28</v>
      </c>
      <c r="D21" s="14"/>
      <c r="E21" s="15"/>
      <c r="F21" s="15"/>
      <c r="G21" s="26"/>
      <c r="H21" s="26"/>
      <c r="I21" s="26"/>
      <c r="J21" s="15"/>
      <c r="K21" s="15"/>
    </row>
    <row r="22" spans="1:11" ht="23.25">
      <c r="A22" s="32"/>
      <c r="B22" s="15"/>
      <c r="C22" s="36" t="s">
        <v>29</v>
      </c>
      <c r="D22" s="112">
        <f>D19/D16</f>
        <v>1</v>
      </c>
      <c r="E22" s="37" t="s">
        <v>31</v>
      </c>
      <c r="F22" s="112">
        <f>F19/F16</f>
        <v>1</v>
      </c>
      <c r="G22" s="38"/>
      <c r="H22" s="60"/>
      <c r="I22" s="20"/>
      <c r="J22" s="39"/>
      <c r="K22" s="15"/>
    </row>
    <row r="23" spans="1:11" ht="23.25">
      <c r="A23" s="18" t="s">
        <v>33</v>
      </c>
      <c r="B23" s="15"/>
      <c r="C23" s="37" t="s">
        <v>34</v>
      </c>
      <c r="D23" s="40">
        <f>ROUNDDOWN(D22,3)</f>
        <v>1</v>
      </c>
      <c r="E23" s="37" t="s">
        <v>34</v>
      </c>
      <c r="F23" s="40">
        <f>ROUNDDOWN(F22,3)</f>
        <v>1</v>
      </c>
      <c r="G23" s="38"/>
      <c r="H23" s="83"/>
      <c r="I23" s="122"/>
      <c r="J23" s="83"/>
      <c r="K23" s="15"/>
    </row>
    <row r="24" spans="1:11" ht="23.25">
      <c r="A24" s="18"/>
      <c r="B24" s="15"/>
      <c r="C24" s="37"/>
      <c r="D24" s="83"/>
      <c r="E24" s="37"/>
      <c r="F24" s="42"/>
      <c r="G24" s="37"/>
      <c r="H24" s="43"/>
      <c r="I24" s="38"/>
      <c r="J24" s="44"/>
      <c r="K24" s="15"/>
    </row>
    <row r="25" spans="1:11" ht="23.25">
      <c r="A25" s="13"/>
      <c r="B25" s="13"/>
      <c r="C25" s="18" t="s">
        <v>35</v>
      </c>
      <c r="D25" s="45"/>
      <c r="E25" s="13"/>
      <c r="F25" s="13"/>
      <c r="G25" s="13"/>
      <c r="H25" s="13"/>
      <c r="I25" s="13"/>
      <c r="J25" s="13"/>
      <c r="K25" s="13"/>
    </row>
    <row r="26" spans="1:11" ht="23.25">
      <c r="A26" s="13"/>
      <c r="B26" s="98"/>
      <c r="C26" s="135" t="s">
        <v>175</v>
      </c>
      <c r="D26" s="135"/>
      <c r="E26" s="135"/>
      <c r="F26" s="135"/>
      <c r="G26" s="135"/>
      <c r="H26" s="135"/>
      <c r="I26" s="135"/>
      <c r="J26" s="135"/>
      <c r="K26" s="135"/>
    </row>
    <row r="27" spans="1:11" ht="23.25">
      <c r="A27" s="13"/>
      <c r="B27" s="15"/>
      <c r="C27" s="119">
        <v>0.5</v>
      </c>
      <c r="D27" s="46" t="s">
        <v>176</v>
      </c>
      <c r="E27" s="47">
        <f>D23</f>
        <v>1</v>
      </c>
      <c r="F27" s="48" t="s">
        <v>163</v>
      </c>
      <c r="G27" s="49">
        <f>F23</f>
        <v>1</v>
      </c>
      <c r="H27" s="50"/>
      <c r="I27" s="47"/>
      <c r="J27" s="50"/>
      <c r="K27" s="49"/>
    </row>
    <row r="28" spans="1:11" ht="23.25">
      <c r="A28" s="13"/>
      <c r="B28" s="13"/>
      <c r="C28" s="13" t="s">
        <v>177</v>
      </c>
      <c r="D28" s="113"/>
      <c r="E28" s="51">
        <f>SUM(0.25* E27)</f>
        <v>0.25</v>
      </c>
      <c r="F28" s="98" t="s">
        <v>41</v>
      </c>
      <c r="G28" s="51">
        <f>SUM(0.25*G27)</f>
        <v>0.25</v>
      </c>
      <c r="H28" s="98"/>
      <c r="I28" s="51"/>
      <c r="J28" s="98"/>
      <c r="K28" s="51"/>
    </row>
    <row r="29" spans="1:11" ht="23.25">
      <c r="A29" s="18" t="s">
        <v>33</v>
      </c>
      <c r="B29" s="18"/>
      <c r="C29" s="13" t="s">
        <v>177</v>
      </c>
      <c r="D29" s="136">
        <f>TRUNC(E28,3)</f>
        <v>0.25</v>
      </c>
      <c r="E29" s="136">
        <f>TRUNC(E28,3)</f>
        <v>0.25</v>
      </c>
      <c r="F29" s="98" t="s">
        <v>41</v>
      </c>
      <c r="G29" s="101">
        <f>TRUNC(G28,3)</f>
        <v>0.25</v>
      </c>
      <c r="H29" s="98"/>
      <c r="I29" s="102"/>
      <c r="J29" s="98"/>
      <c r="K29" s="102"/>
    </row>
    <row r="30" spans="1:11" ht="23.25">
      <c r="A30" s="13"/>
      <c r="B30" s="13"/>
      <c r="C30" s="38" t="s">
        <v>43</v>
      </c>
      <c r="D30" s="137">
        <f>C27+D29+G29+I29+K29</f>
        <v>1</v>
      </c>
      <c r="E30" s="137"/>
      <c r="F30" s="52"/>
      <c r="G30" s="53"/>
      <c r="H30" s="15"/>
      <c r="I30" s="15"/>
      <c r="J30" s="15"/>
      <c r="K30" s="13"/>
    </row>
    <row r="31" spans="1:11" ht="23.25">
      <c r="A31" s="13"/>
      <c r="B31" s="13"/>
      <c r="C31" s="54" t="s">
        <v>44</v>
      </c>
      <c r="D31" s="13"/>
      <c r="E31" s="13"/>
      <c r="F31" s="13"/>
      <c r="G31" s="13"/>
      <c r="H31" s="137">
        <f>TRUNC(D30,3)</f>
        <v>1</v>
      </c>
      <c r="I31" s="137"/>
      <c r="J31" s="13"/>
      <c r="K31" s="15"/>
    </row>
    <row r="32" spans="1:11" ht="23.25">
      <c r="A32" s="13"/>
      <c r="B32" s="13"/>
      <c r="C32" s="54"/>
      <c r="D32" s="13"/>
      <c r="E32" s="13"/>
      <c r="F32" s="13"/>
      <c r="G32" s="13"/>
      <c r="H32" s="97"/>
      <c r="I32" s="97"/>
      <c r="J32" s="13"/>
      <c r="K32" s="15"/>
    </row>
    <row r="33" spans="1:11" ht="23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3.25">
      <c r="A34" s="13"/>
      <c r="B34" s="13"/>
      <c r="C34" s="54" t="s">
        <v>45</v>
      </c>
      <c r="D34" s="13"/>
      <c r="E34" s="13"/>
      <c r="F34" s="13"/>
      <c r="G34" s="13"/>
      <c r="H34" s="139">
        <f>H31</f>
        <v>1</v>
      </c>
      <c r="I34" s="140"/>
      <c r="J34" s="13"/>
      <c r="K34" s="55"/>
    </row>
    <row r="35" spans="1:11" ht="23.25">
      <c r="A35" s="13"/>
      <c r="B35" s="13" t="s">
        <v>46</v>
      </c>
      <c r="C35" s="13"/>
      <c r="D35" s="13"/>
      <c r="E35" s="13"/>
      <c r="F35" s="13"/>
      <c r="G35" s="13"/>
      <c r="H35" s="83"/>
      <c r="I35" s="83"/>
      <c r="J35" s="13"/>
      <c r="K35" s="15"/>
    </row>
    <row r="36" spans="1:11" ht="23.25">
      <c r="A36" s="13"/>
      <c r="B36" s="13" t="s">
        <v>47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 ht="23.25">
      <c r="A37" s="13"/>
      <c r="B37" s="54" t="s">
        <v>48</v>
      </c>
      <c r="C37" s="98"/>
      <c r="D37" s="13"/>
      <c r="E37" s="56"/>
      <c r="F37" s="57"/>
      <c r="G37" s="58" t="s">
        <v>49</v>
      </c>
      <c r="H37" s="13"/>
      <c r="I37" s="59">
        <v>0.96</v>
      </c>
      <c r="J37" s="48"/>
      <c r="K37" s="60"/>
    </row>
    <row r="38" spans="1:11" ht="23.25">
      <c r="A38" s="13"/>
      <c r="B38" s="54" t="s">
        <v>50</v>
      </c>
      <c r="C38" s="98"/>
      <c r="D38" s="13"/>
      <c r="E38" s="56"/>
      <c r="F38" s="57"/>
      <c r="G38" s="61" t="s">
        <v>51</v>
      </c>
      <c r="H38" s="13"/>
      <c r="I38" s="59">
        <v>1.04</v>
      </c>
      <c r="J38" s="48"/>
      <c r="K38" s="60"/>
    </row>
    <row r="39" spans="1:11" ht="23.25">
      <c r="A39" s="13"/>
      <c r="B39" s="13"/>
      <c r="C39" s="96" t="s">
        <v>52</v>
      </c>
      <c r="D39" s="13"/>
      <c r="E39" s="141" t="str">
        <f>IF(H34&lt;=$I37,"ให้เรียกเงินคืน"," 0 ")</f>
        <v xml:space="preserve"> 0 </v>
      </c>
      <c r="F39" s="142"/>
      <c r="G39" s="143" t="str">
        <f>IF(H34&gt;=$I38,"ให้เพิ่มค่างาน"," 0 ")</f>
        <v xml:space="preserve"> 0 </v>
      </c>
      <c r="H39" s="144"/>
      <c r="I39" s="145" t="str">
        <f>IF(E39=G39,"อยู่ในช่วง 4%",0)</f>
        <v>อยู่ในช่วง 4%</v>
      </c>
      <c r="J39" s="146"/>
      <c r="K39" s="48"/>
    </row>
    <row r="40" spans="1:11" ht="23.25">
      <c r="A40" s="13"/>
      <c r="B40" s="13"/>
      <c r="C40" s="96" t="s">
        <v>53</v>
      </c>
      <c r="D40" s="13"/>
      <c r="E40" s="149">
        <f>IF(H34&lt;I37,"ต่ำกว่า 4 %", 0)</f>
        <v>0</v>
      </c>
      <c r="F40" s="150"/>
      <c r="G40" s="151" t="str">
        <f>IF(H34&gt;I38,"สูงกว่า 4%","0")</f>
        <v>0</v>
      </c>
      <c r="H40" s="152"/>
      <c r="I40" s="147"/>
      <c r="J40" s="148"/>
      <c r="K40" s="15"/>
    </row>
    <row r="41" spans="1:11" ht="23.25">
      <c r="A41" s="13"/>
      <c r="B41" s="13"/>
      <c r="C41" s="20" t="s">
        <v>54</v>
      </c>
      <c r="D41" s="54" t="s">
        <v>55</v>
      </c>
      <c r="E41" s="13"/>
      <c r="F41" s="13"/>
      <c r="G41" s="62" t="str">
        <f>IF($H$34&lt;$I$37,$I$37-$H$34,"ไม่มี")</f>
        <v>ไม่มี</v>
      </c>
      <c r="H41" s="63"/>
      <c r="I41" s="64"/>
      <c r="J41" s="13"/>
      <c r="K41" s="13"/>
    </row>
    <row r="42" spans="1:11" ht="23.25">
      <c r="A42" s="13"/>
      <c r="B42" s="13"/>
      <c r="C42" s="20"/>
      <c r="D42" s="54" t="s">
        <v>56</v>
      </c>
      <c r="E42" s="13"/>
      <c r="F42" s="13"/>
      <c r="G42" s="62" t="str">
        <f>IF(H34&gt;=I38,H34-I38,"ไม่มี")</f>
        <v>ไม่มี</v>
      </c>
      <c r="H42" s="63"/>
      <c r="I42" s="64"/>
      <c r="J42" s="13"/>
      <c r="K42" s="13"/>
    </row>
    <row r="43" spans="1:11" ht="23.25">
      <c r="A43" s="13"/>
      <c r="B43" s="13"/>
      <c r="C43" s="13"/>
      <c r="D43" s="13"/>
      <c r="E43" s="65" t="s">
        <v>57</v>
      </c>
      <c r="F43" s="66" t="s">
        <v>58</v>
      </c>
      <c r="G43" s="67"/>
      <c r="H43" s="57"/>
      <c r="I43" s="68"/>
      <c r="J43" s="57"/>
      <c r="K43" s="57"/>
    </row>
    <row r="44" spans="1:11" ht="23.25">
      <c r="A44" s="20"/>
      <c r="B44" s="13" t="s">
        <v>59</v>
      </c>
      <c r="C44" s="13"/>
      <c r="D44" s="132" t="str">
        <f>E39</f>
        <v xml:space="preserve"> 0 </v>
      </c>
      <c r="E44" s="132"/>
      <c r="F44" s="20" t="s">
        <v>60</v>
      </c>
      <c r="G44" s="133">
        <f>I9</f>
        <v>0</v>
      </c>
      <c r="H44" s="133"/>
      <c r="I44" s="95" t="s">
        <v>61</v>
      </c>
      <c r="J44" s="69">
        <f>IF(G41="ไม่มี",0,G41)</f>
        <v>0</v>
      </c>
      <c r="K44" s="70"/>
    </row>
    <row r="45" spans="1:11" ht="23.25">
      <c r="A45" s="13"/>
      <c r="B45" s="13"/>
      <c r="C45" s="13"/>
      <c r="D45" s="13"/>
      <c r="E45" s="13"/>
      <c r="F45" s="20" t="s">
        <v>60</v>
      </c>
      <c r="G45" s="129">
        <f>IF(D44="ให้เรียกเงินคืน",(G44*J44),0)</f>
        <v>0</v>
      </c>
      <c r="H45" s="129"/>
      <c r="I45" s="130"/>
      <c r="J45" s="130"/>
      <c r="K45" s="130"/>
    </row>
    <row r="46" spans="1:11" ht="23.25">
      <c r="A46" s="26"/>
      <c r="B46" s="26"/>
      <c r="C46" s="26"/>
      <c r="D46" s="26"/>
      <c r="E46" s="26"/>
      <c r="F46" s="131" t="str">
        <f>BAHTTEXT(G45)</f>
        <v>ศูนย์บาทถ้วน</v>
      </c>
      <c r="G46" s="131"/>
      <c r="H46" s="131"/>
      <c r="I46" s="131"/>
      <c r="J46" s="131"/>
      <c r="K46" s="99"/>
    </row>
    <row r="47" spans="1:11" ht="23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23.25">
      <c r="A48" s="13"/>
      <c r="B48" s="13" t="s">
        <v>59</v>
      </c>
      <c r="C48" s="13"/>
      <c r="D48" s="132" t="str">
        <f>G39</f>
        <v xml:space="preserve"> 0 </v>
      </c>
      <c r="E48" s="132"/>
      <c r="F48" s="20" t="s">
        <v>60</v>
      </c>
      <c r="G48" s="133">
        <f>G44</f>
        <v>0</v>
      </c>
      <c r="H48" s="133"/>
      <c r="I48" s="95" t="s">
        <v>61</v>
      </c>
      <c r="J48" s="69">
        <f>IF(G42="ไม่มี",0,G42)</f>
        <v>0</v>
      </c>
      <c r="K48" s="13"/>
    </row>
    <row r="49" spans="1:11" ht="23.25">
      <c r="A49" s="13"/>
      <c r="B49" s="13"/>
      <c r="C49" s="13"/>
      <c r="D49" s="13"/>
      <c r="E49" s="13"/>
      <c r="F49" s="20" t="s">
        <v>60</v>
      </c>
      <c r="G49" s="134">
        <f>IF(D48=" 0 ",0,G48*J48)</f>
        <v>0</v>
      </c>
      <c r="H49" s="134"/>
      <c r="I49" s="13"/>
      <c r="J49" s="13"/>
      <c r="K49" s="13"/>
    </row>
    <row r="50" spans="1:11" ht="23.25">
      <c r="A50" s="13"/>
      <c r="B50" s="26"/>
      <c r="C50" s="26"/>
      <c r="D50" s="26"/>
      <c r="E50" s="127" t="str">
        <f>BAHTTEXT(G49)</f>
        <v>ศูนย์บาทถ้วน</v>
      </c>
      <c r="F50" s="127"/>
      <c r="G50" s="127"/>
      <c r="H50" s="127"/>
      <c r="I50" s="127"/>
      <c r="J50" s="127"/>
      <c r="K50" s="127"/>
    </row>
    <row r="51" spans="1:11" ht="23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23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23.25">
      <c r="A53" s="13"/>
      <c r="B53" s="13"/>
      <c r="C53" s="13"/>
      <c r="D53" s="13"/>
      <c r="E53" s="13"/>
      <c r="F53" s="13"/>
      <c r="G53" s="13"/>
      <c r="H53" s="13" t="s">
        <v>65</v>
      </c>
      <c r="I53" s="128"/>
      <c r="J53" s="128"/>
      <c r="K53" s="128"/>
    </row>
    <row r="54" spans="1:11" ht="23.25">
      <c r="A54" s="13"/>
      <c r="B54" s="13"/>
      <c r="C54" s="13"/>
      <c r="D54" s="13"/>
      <c r="E54" s="13"/>
      <c r="F54" s="13"/>
      <c r="G54" s="13"/>
      <c r="H54" s="13"/>
      <c r="I54" s="94"/>
      <c r="J54" s="94"/>
      <c r="K54" s="94"/>
    </row>
    <row r="55" spans="1:11" ht="23.25">
      <c r="A55" s="71"/>
      <c r="B55" s="71"/>
      <c r="C55" s="71"/>
      <c r="D55" s="72" t="s">
        <v>64</v>
      </c>
      <c r="E55" s="72"/>
      <c r="F55" s="72"/>
      <c r="G55" s="4" t="s">
        <v>67</v>
      </c>
      <c r="H55" s="71"/>
      <c r="I55" s="71"/>
      <c r="J55" s="71"/>
      <c r="K55" s="71"/>
    </row>
    <row r="56" spans="1:11" ht="23.25">
      <c r="A56" s="71"/>
      <c r="B56" s="71"/>
      <c r="C56" s="71"/>
      <c r="D56" s="135"/>
      <c r="E56" s="135"/>
      <c r="F56" s="135"/>
      <c r="G56" s="135"/>
      <c r="H56" s="71"/>
      <c r="I56" s="71"/>
      <c r="J56" s="71"/>
      <c r="K56" s="71"/>
    </row>
    <row r="57" spans="1:11" ht="23.25">
      <c r="A57" s="71"/>
      <c r="B57" s="72"/>
      <c r="C57" s="72"/>
      <c r="D57" s="170"/>
      <c r="E57" s="170"/>
      <c r="F57" s="170"/>
      <c r="G57" s="170"/>
      <c r="H57" s="72"/>
      <c r="I57" s="72"/>
      <c r="J57" s="4"/>
      <c r="K57" s="4"/>
    </row>
    <row r="58" spans="1:11" ht="23.25">
      <c r="A58" s="71"/>
      <c r="B58" s="72"/>
      <c r="C58" s="72"/>
      <c r="D58" s="103"/>
      <c r="E58" s="103"/>
      <c r="F58" s="103"/>
      <c r="G58" s="103"/>
      <c r="H58" s="72"/>
      <c r="I58" s="72"/>
      <c r="J58" s="4"/>
      <c r="K58" s="4"/>
    </row>
    <row r="59" spans="1:11" ht="23.25">
      <c r="A59" s="71"/>
      <c r="B59" s="72" t="s">
        <v>64</v>
      </c>
      <c r="C59" s="72"/>
      <c r="D59" s="72"/>
      <c r="E59" s="4" t="s">
        <v>68</v>
      </c>
      <c r="G59" s="72" t="s">
        <v>64</v>
      </c>
      <c r="H59" s="72"/>
      <c r="I59" s="4" t="s">
        <v>70</v>
      </c>
      <c r="J59" s="4"/>
      <c r="K59" s="4"/>
    </row>
    <row r="60" spans="1:11" ht="23.25">
      <c r="A60" s="71"/>
      <c r="B60" s="135"/>
      <c r="C60" s="135"/>
      <c r="D60" s="135"/>
      <c r="E60" s="135"/>
      <c r="G60" s="171"/>
      <c r="H60" s="171"/>
      <c r="I60" s="171"/>
      <c r="J60" s="171"/>
      <c r="K60" s="104"/>
    </row>
    <row r="61" spans="1:11" ht="23.25">
      <c r="A61" s="71"/>
      <c r="B61" s="170"/>
      <c r="C61" s="170"/>
      <c r="D61" s="170"/>
      <c r="E61" s="170"/>
      <c r="G61" s="170"/>
      <c r="H61" s="170"/>
      <c r="I61" s="170"/>
      <c r="J61" s="4"/>
      <c r="K61" s="4"/>
    </row>
    <row r="62" spans="1:11" ht="23.25">
      <c r="A62" s="71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23.25">
      <c r="A63" s="71"/>
      <c r="B63" s="4"/>
      <c r="C63" s="4"/>
      <c r="D63" s="103"/>
      <c r="E63" s="72"/>
      <c r="F63" s="72"/>
      <c r="G63" s="4"/>
      <c r="H63" s="4"/>
      <c r="I63" s="4"/>
      <c r="J63" s="4"/>
      <c r="K63" s="4"/>
    </row>
    <row r="64" spans="1:11" ht="23.25">
      <c r="A64" s="71"/>
      <c r="B64" s="4"/>
      <c r="C64" s="4"/>
      <c r="D64" s="103"/>
      <c r="E64" s="72"/>
      <c r="F64" s="72"/>
      <c r="G64" s="4"/>
      <c r="H64" s="4"/>
      <c r="I64" s="4"/>
      <c r="J64" s="4"/>
      <c r="K64" s="4"/>
    </row>
    <row r="65" spans="1:11" ht="23.25">
      <c r="A65" s="71"/>
      <c r="B65" s="72"/>
      <c r="C65" s="72"/>
      <c r="D65" s="4"/>
      <c r="E65" s="13"/>
      <c r="F65" s="4"/>
      <c r="G65" s="4"/>
      <c r="K65" s="4"/>
    </row>
    <row r="66" spans="1:11" ht="23.25">
      <c r="A66" s="71"/>
      <c r="B66" s="72"/>
      <c r="C66" s="104"/>
      <c r="D66" s="4"/>
      <c r="E66" s="4"/>
      <c r="F66" s="4"/>
      <c r="G66" s="4"/>
      <c r="K66" s="4"/>
    </row>
    <row r="67" spans="1:11" ht="23.25">
      <c r="A67" s="71"/>
      <c r="B67" s="4"/>
      <c r="C67" s="4"/>
      <c r="D67" s="4"/>
      <c r="E67" s="4"/>
      <c r="F67" s="4"/>
      <c r="G67" s="4"/>
      <c r="K67" s="4"/>
    </row>
    <row r="68" spans="1:11">
      <c r="E68" s="76"/>
    </row>
  </sheetData>
  <mergeCells count="40">
    <mergeCell ref="C7:E7"/>
    <mergeCell ref="G7:H7"/>
    <mergeCell ref="A1:K1"/>
    <mergeCell ref="A2:K2"/>
    <mergeCell ref="C3:K3"/>
    <mergeCell ref="E6:F6"/>
    <mergeCell ref="G6:I6"/>
    <mergeCell ref="H34:I34"/>
    <mergeCell ref="A8:K8"/>
    <mergeCell ref="F9:G9"/>
    <mergeCell ref="I9:J9"/>
    <mergeCell ref="G11:H11"/>
    <mergeCell ref="I15:J15"/>
    <mergeCell ref="I18:J18"/>
    <mergeCell ref="C26:K26"/>
    <mergeCell ref="D29:E29"/>
    <mergeCell ref="D30:E30"/>
    <mergeCell ref="H31:I31"/>
    <mergeCell ref="A33:K33"/>
    <mergeCell ref="G49:H49"/>
    <mergeCell ref="E39:F39"/>
    <mergeCell ref="G39:H39"/>
    <mergeCell ref="I39:J40"/>
    <mergeCell ref="E40:F40"/>
    <mergeCell ref="G40:H40"/>
    <mergeCell ref="D44:E44"/>
    <mergeCell ref="G44:H44"/>
    <mergeCell ref="G45:H45"/>
    <mergeCell ref="I45:K45"/>
    <mergeCell ref="F46:J46"/>
    <mergeCell ref="D48:E48"/>
    <mergeCell ref="G48:H48"/>
    <mergeCell ref="B61:E61"/>
    <mergeCell ref="G61:I61"/>
    <mergeCell ref="E50:K50"/>
    <mergeCell ref="I53:K53"/>
    <mergeCell ref="D56:G56"/>
    <mergeCell ref="D57:G57"/>
    <mergeCell ref="B60:E60"/>
    <mergeCell ref="G60:J60"/>
  </mergeCells>
  <pageMargins left="0.26" right="0.13" top="0.75" bottom="0.75" header="0.3" footer="0.3"/>
  <pageSetup paperSize="9" orientation="portrait" r:id="rId1"/>
  <headerFooter>
    <oddHeader>&amp;R&amp;P/&amp;N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40E58-E323-47BD-B8D2-C54FFB2D1758}">
  <sheetPr>
    <tabColor rgb="FFC00000"/>
  </sheetPr>
  <dimension ref="A1:K68"/>
  <sheetViews>
    <sheetView tabSelected="1" zoomScaleNormal="100" workbookViewId="0">
      <selection activeCell="O9" sqref="O9"/>
    </sheetView>
  </sheetViews>
  <sheetFormatPr defaultRowHeight="15"/>
  <cols>
    <col min="1" max="1" width="6.7109375" customWidth="1"/>
    <col min="3" max="3" width="8.85546875" customWidth="1"/>
    <col min="5" max="5" width="7.140625" customWidth="1"/>
    <col min="6" max="6" width="13.85546875" customWidth="1"/>
    <col min="8" max="8" width="10.85546875" customWidth="1"/>
    <col min="9" max="9" width="9.140625" customWidth="1"/>
    <col min="10" max="10" width="7.42578125" customWidth="1"/>
    <col min="11" max="11" width="8" customWidth="1"/>
  </cols>
  <sheetData>
    <row r="1" spans="1:11" ht="23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</row>
    <row r="2" spans="1:11" ht="23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11" ht="23.25">
      <c r="A3" s="1" t="s">
        <v>2</v>
      </c>
      <c r="B3" s="2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23.25">
      <c r="A4" s="73" t="s">
        <v>62</v>
      </c>
      <c r="B4" s="73"/>
      <c r="C4" s="73" t="s">
        <v>121</v>
      </c>
      <c r="D4" s="73"/>
      <c r="E4" s="73"/>
      <c r="F4" s="73"/>
      <c r="G4" s="73"/>
      <c r="H4" s="73"/>
      <c r="I4" s="73"/>
      <c r="J4" s="73"/>
      <c r="K4" s="73"/>
    </row>
    <row r="5" spans="1:11" ht="23.25">
      <c r="A5" s="1" t="s">
        <v>3</v>
      </c>
      <c r="B5" s="2"/>
      <c r="C5" s="3"/>
      <c r="D5" s="2"/>
      <c r="E5" s="2"/>
      <c r="F5" s="2"/>
      <c r="G5" s="2"/>
      <c r="H5" s="2"/>
      <c r="I5" s="2"/>
      <c r="J5" s="2"/>
      <c r="K5" s="4"/>
    </row>
    <row r="6" spans="1:11" ht="23.25">
      <c r="A6" s="73" t="s">
        <v>63</v>
      </c>
      <c r="B6" s="74"/>
      <c r="C6" s="74"/>
      <c r="D6" s="74"/>
      <c r="E6" s="160" t="s">
        <v>4</v>
      </c>
      <c r="F6" s="160"/>
      <c r="G6" s="161"/>
      <c r="H6" s="161"/>
      <c r="I6" s="161"/>
      <c r="J6" s="4"/>
      <c r="K6" s="4"/>
    </row>
    <row r="7" spans="1:11" ht="23.25">
      <c r="A7" s="5" t="s">
        <v>5</v>
      </c>
      <c r="B7" s="6"/>
      <c r="C7" s="162"/>
      <c r="D7" s="162"/>
      <c r="E7" s="162"/>
      <c r="F7" s="7" t="s">
        <v>6</v>
      </c>
      <c r="G7" s="169" t="s">
        <v>7</v>
      </c>
      <c r="H7" s="169"/>
      <c r="I7" s="118"/>
      <c r="J7" s="118"/>
      <c r="K7" s="118"/>
    </row>
    <row r="8" spans="1:11" ht="23.25">
      <c r="A8" s="163" t="s">
        <v>95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1" ht="23.25">
      <c r="A9" s="8" t="s">
        <v>8</v>
      </c>
      <c r="B9" s="4"/>
      <c r="C9" s="9"/>
      <c r="D9" s="103" t="s">
        <v>9</v>
      </c>
      <c r="E9" s="2"/>
      <c r="F9" s="164"/>
      <c r="G9" s="165"/>
      <c r="H9" s="103" t="s">
        <v>10</v>
      </c>
      <c r="I9" s="166"/>
      <c r="J9" s="166"/>
      <c r="K9" s="11" t="s">
        <v>6</v>
      </c>
    </row>
    <row r="10" spans="1:11" ht="23.25">
      <c r="A10" s="12" t="s">
        <v>11</v>
      </c>
      <c r="B10" s="13"/>
      <c r="C10" s="13"/>
      <c r="D10" s="15" t="s">
        <v>12</v>
      </c>
      <c r="E10" s="16" t="s">
        <v>86</v>
      </c>
      <c r="F10" s="17"/>
      <c r="G10" s="17"/>
      <c r="H10" s="77"/>
      <c r="I10" s="77"/>
      <c r="J10" s="78">
        <f>I10-H10</f>
        <v>0</v>
      </c>
      <c r="K10" s="17"/>
    </row>
    <row r="11" spans="1:11" ht="23.25">
      <c r="A11" s="18"/>
      <c r="B11" s="105" t="s">
        <v>66</v>
      </c>
      <c r="C11" s="13"/>
      <c r="D11" s="15" t="s">
        <v>69</v>
      </c>
      <c r="E11" s="19"/>
      <c r="F11" s="20" t="s">
        <v>14</v>
      </c>
      <c r="G11" s="167">
        <f>C7</f>
        <v>0</v>
      </c>
      <c r="H11" s="167"/>
      <c r="I11" s="96" t="s">
        <v>6</v>
      </c>
      <c r="J11" s="100"/>
      <c r="K11" s="96"/>
    </row>
    <row r="12" spans="1:11" ht="23.25">
      <c r="A12" s="15"/>
      <c r="B12" s="13"/>
      <c r="C12" s="13"/>
      <c r="D12" s="15"/>
      <c r="E12" s="19"/>
      <c r="F12" s="21"/>
      <c r="G12" s="22"/>
      <c r="H12" s="23" t="str">
        <f>"( "&amp;BAHTTEXT(G11)&amp;" )"</f>
        <v>( ศูนย์บาทถ้วน )</v>
      </c>
      <c r="I12" s="23"/>
      <c r="J12" s="23"/>
      <c r="K12" s="99"/>
    </row>
    <row r="13" spans="1:11" ht="23.25">
      <c r="A13" s="2"/>
      <c r="B13" s="4"/>
      <c r="C13" s="4"/>
      <c r="D13" s="2"/>
      <c r="E13" s="24"/>
      <c r="F13" s="2"/>
      <c r="G13" s="4"/>
      <c r="H13" s="99"/>
      <c r="I13" s="99"/>
      <c r="J13" s="99"/>
      <c r="K13" s="99"/>
    </row>
    <row r="14" spans="1:11" ht="23.25">
      <c r="A14" s="18" t="s">
        <v>15</v>
      </c>
      <c r="B14" s="13"/>
      <c r="C14" s="25" t="s">
        <v>16</v>
      </c>
      <c r="D14" s="13" t="s">
        <v>72</v>
      </c>
      <c r="E14" s="15"/>
      <c r="F14" s="13"/>
      <c r="G14" s="13"/>
      <c r="H14" s="13"/>
      <c r="I14" s="13"/>
      <c r="J14" s="13"/>
      <c r="K14" s="13"/>
    </row>
    <row r="15" spans="1:11" s="89" customFormat="1" ht="23.25">
      <c r="A15" s="86"/>
      <c r="B15" s="2"/>
      <c r="C15" s="87" t="s">
        <v>18</v>
      </c>
      <c r="D15" s="11"/>
      <c r="E15" s="2"/>
      <c r="F15" s="2"/>
      <c r="G15" s="88"/>
      <c r="H15" s="106" t="s">
        <v>71</v>
      </c>
      <c r="I15" s="161"/>
      <c r="J15" s="161"/>
      <c r="K15" s="2"/>
    </row>
    <row r="16" spans="1:11" s="89" customFormat="1" ht="23.25">
      <c r="A16" s="90"/>
      <c r="B16" s="4"/>
      <c r="C16" s="91" t="s">
        <v>19</v>
      </c>
      <c r="D16" s="109">
        <v>1</v>
      </c>
      <c r="E16" s="91" t="s">
        <v>73</v>
      </c>
      <c r="F16" s="109">
        <v>1</v>
      </c>
      <c r="G16" s="91" t="s">
        <v>74</v>
      </c>
      <c r="H16" s="109">
        <v>1</v>
      </c>
      <c r="I16" s="92"/>
      <c r="J16" s="114"/>
      <c r="K16" s="31"/>
    </row>
    <row r="17" spans="1:11" ht="23.25">
      <c r="A17" s="27"/>
      <c r="B17" s="13"/>
      <c r="C17" s="28"/>
      <c r="D17" s="30"/>
      <c r="E17" s="28"/>
      <c r="F17" s="30"/>
      <c r="G17" s="28"/>
      <c r="H17" s="30"/>
      <c r="I17" s="28"/>
      <c r="J17" s="30"/>
      <c r="K17" s="31"/>
    </row>
    <row r="18" spans="1:11" ht="23.25">
      <c r="A18" s="32"/>
      <c r="B18" s="13"/>
      <c r="C18" s="18" t="s">
        <v>23</v>
      </c>
      <c r="D18" s="14"/>
      <c r="E18" s="15"/>
      <c r="F18" s="15"/>
      <c r="G18" s="26"/>
      <c r="H18" s="107" t="s">
        <v>71</v>
      </c>
      <c r="I18" s="168"/>
      <c r="J18" s="168"/>
      <c r="K18" s="15"/>
    </row>
    <row r="19" spans="1:11" ht="23.25">
      <c r="A19" s="32"/>
      <c r="B19" s="13"/>
      <c r="C19" s="28" t="s">
        <v>24</v>
      </c>
      <c r="D19" s="108">
        <v>1</v>
      </c>
      <c r="E19" s="20" t="s">
        <v>75</v>
      </c>
      <c r="F19" s="108">
        <v>1</v>
      </c>
      <c r="G19" s="20" t="s">
        <v>76</v>
      </c>
      <c r="H19" s="108">
        <v>1</v>
      </c>
      <c r="I19" s="20"/>
      <c r="J19" s="115"/>
      <c r="K19" s="26"/>
    </row>
    <row r="20" spans="1:11" ht="23.25">
      <c r="A20" s="32"/>
      <c r="B20" s="13"/>
      <c r="C20" s="28"/>
      <c r="D20" s="34"/>
      <c r="E20" s="20"/>
      <c r="F20" s="34"/>
      <c r="G20" s="20"/>
      <c r="H20" s="35"/>
      <c r="I20" s="20"/>
      <c r="J20" s="35"/>
      <c r="K20" s="13"/>
    </row>
    <row r="21" spans="1:11" ht="23.25">
      <c r="A21" s="32"/>
      <c r="B21" s="26"/>
      <c r="C21" s="18" t="s">
        <v>28</v>
      </c>
      <c r="D21" s="14"/>
      <c r="E21" s="15"/>
      <c r="F21" s="15"/>
      <c r="G21" s="26"/>
      <c r="H21" s="26"/>
      <c r="I21" s="26"/>
      <c r="J21" s="15"/>
      <c r="K21" s="15"/>
    </row>
    <row r="22" spans="1:11" ht="23.25">
      <c r="A22" s="32"/>
      <c r="B22" s="15"/>
      <c r="C22" s="36" t="s">
        <v>29</v>
      </c>
      <c r="D22" s="112">
        <f>D19/D16</f>
        <v>1</v>
      </c>
      <c r="E22" s="37" t="s">
        <v>77</v>
      </c>
      <c r="F22" s="112">
        <f>F19/F16</f>
        <v>1</v>
      </c>
      <c r="G22" s="38" t="s">
        <v>78</v>
      </c>
      <c r="H22" s="60">
        <f>H19/H16</f>
        <v>1</v>
      </c>
      <c r="I22" s="20"/>
      <c r="J22" s="39"/>
      <c r="K22" s="15"/>
    </row>
    <row r="23" spans="1:11" ht="23.25">
      <c r="A23" s="18" t="s">
        <v>33</v>
      </c>
      <c r="B23" s="15"/>
      <c r="C23" s="37" t="s">
        <v>34</v>
      </c>
      <c r="D23" s="40">
        <f>ROUNDDOWN(D22,3)</f>
        <v>1</v>
      </c>
      <c r="E23" s="37" t="s">
        <v>34</v>
      </c>
      <c r="F23" s="40">
        <f>ROUNDDOWN(F22,3)</f>
        <v>1</v>
      </c>
      <c r="G23" s="38"/>
      <c r="H23" s="40">
        <f>ROUNDDOWN(H22,3)</f>
        <v>1</v>
      </c>
      <c r="I23" s="116"/>
      <c r="J23" s="83"/>
      <c r="K23" s="15"/>
    </row>
    <row r="24" spans="1:11" ht="23.25">
      <c r="A24" s="18"/>
      <c r="B24" s="15"/>
      <c r="C24" s="37"/>
      <c r="D24" s="83"/>
      <c r="E24" s="37"/>
      <c r="F24" s="42"/>
      <c r="G24" s="37"/>
      <c r="H24" s="43"/>
      <c r="I24" s="38"/>
      <c r="J24" s="44"/>
      <c r="K24" s="15"/>
    </row>
    <row r="25" spans="1:11" ht="23.25">
      <c r="A25" s="13"/>
      <c r="B25" s="13"/>
      <c r="C25" s="18" t="s">
        <v>35</v>
      </c>
      <c r="D25" s="45"/>
      <c r="E25" s="13"/>
      <c r="F25" s="13"/>
      <c r="G25" s="13"/>
      <c r="H25" s="13"/>
      <c r="I25" s="13"/>
      <c r="J25" s="13"/>
      <c r="K25" s="13"/>
    </row>
    <row r="26" spans="1:11" ht="23.25">
      <c r="A26" s="13"/>
      <c r="B26" s="98"/>
      <c r="C26" s="135" t="s">
        <v>79</v>
      </c>
      <c r="D26" s="135"/>
      <c r="E26" s="135"/>
      <c r="F26" s="135"/>
      <c r="G26" s="135"/>
      <c r="H26" s="135"/>
      <c r="I26" s="135"/>
      <c r="J26" s="135"/>
      <c r="K26" s="135"/>
    </row>
    <row r="27" spans="1:11" ht="23.25">
      <c r="A27" s="13"/>
      <c r="B27" s="15"/>
      <c r="C27" s="117">
        <v>0.3</v>
      </c>
      <c r="D27" s="46" t="s">
        <v>80</v>
      </c>
      <c r="E27" s="47">
        <f>D23</f>
        <v>1</v>
      </c>
      <c r="F27" s="48" t="s">
        <v>81</v>
      </c>
      <c r="G27" s="49">
        <f>F23</f>
        <v>1</v>
      </c>
      <c r="H27" s="50" t="s">
        <v>82</v>
      </c>
      <c r="I27" s="47">
        <f>+H23</f>
        <v>1</v>
      </c>
      <c r="J27" s="50"/>
      <c r="K27" s="49"/>
    </row>
    <row r="28" spans="1:11" ht="23.25">
      <c r="A28" s="13"/>
      <c r="B28" s="13"/>
      <c r="C28" s="135" t="s">
        <v>84</v>
      </c>
      <c r="D28" s="135"/>
      <c r="E28" s="51">
        <f>SUM(0.1* E27)</f>
        <v>0.1</v>
      </c>
      <c r="F28" s="98" t="s">
        <v>41</v>
      </c>
      <c r="G28" s="51">
        <f>SUM(0.4*G27)</f>
        <v>0.4</v>
      </c>
      <c r="H28" s="98" t="s">
        <v>41</v>
      </c>
      <c r="I28" s="51">
        <f>SUM(0.2*I27)</f>
        <v>0.2</v>
      </c>
      <c r="J28" s="98"/>
      <c r="K28" s="51"/>
    </row>
    <row r="29" spans="1:11" ht="23.25">
      <c r="A29" s="18" t="s">
        <v>33</v>
      </c>
      <c r="B29" s="18"/>
      <c r="C29" s="13" t="s">
        <v>83</v>
      </c>
      <c r="D29" s="136">
        <f>TRUNC(E28,3)</f>
        <v>0.1</v>
      </c>
      <c r="E29" s="136">
        <f>TRUNC(E28,3)</f>
        <v>0.1</v>
      </c>
      <c r="F29" s="98" t="s">
        <v>41</v>
      </c>
      <c r="G29" s="101">
        <f>TRUNC(G28,3)</f>
        <v>0.4</v>
      </c>
      <c r="H29" s="98" t="s">
        <v>42</v>
      </c>
      <c r="I29" s="102">
        <f>TRUNC(I28,3)</f>
        <v>0.2</v>
      </c>
      <c r="J29" s="98"/>
      <c r="K29" s="102"/>
    </row>
    <row r="30" spans="1:11" ht="23.25">
      <c r="A30" s="13"/>
      <c r="B30" s="13"/>
      <c r="C30" s="27" t="s">
        <v>43</v>
      </c>
      <c r="D30" s="137">
        <f>C27+D29+G29+I29+K29</f>
        <v>1</v>
      </c>
      <c r="E30" s="137"/>
      <c r="F30" s="52"/>
      <c r="G30" s="53"/>
      <c r="H30" s="15"/>
      <c r="I30" s="15"/>
      <c r="J30" s="15"/>
      <c r="K30" s="13"/>
    </row>
    <row r="31" spans="1:11" ht="23.25">
      <c r="A31" s="13"/>
      <c r="B31" s="13"/>
      <c r="C31" s="54" t="s">
        <v>85</v>
      </c>
      <c r="D31" s="13"/>
      <c r="E31" s="13"/>
      <c r="F31" s="13"/>
      <c r="G31" s="13"/>
      <c r="H31" s="137">
        <f>TRUNC(D30,3)</f>
        <v>1</v>
      </c>
      <c r="I31" s="137"/>
      <c r="J31" s="13"/>
      <c r="K31" s="15"/>
    </row>
    <row r="32" spans="1:11" ht="23.25">
      <c r="A32" s="13"/>
      <c r="B32" s="13"/>
      <c r="C32" s="54"/>
      <c r="D32" s="13"/>
      <c r="E32" s="13"/>
      <c r="F32" s="13"/>
      <c r="G32" s="13"/>
      <c r="H32" s="97"/>
      <c r="I32" s="97"/>
      <c r="J32" s="13"/>
      <c r="K32" s="15"/>
    </row>
    <row r="33" spans="1:11" ht="23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3.25">
      <c r="A34" s="13"/>
      <c r="B34" s="13"/>
      <c r="C34" s="54" t="s">
        <v>45</v>
      </c>
      <c r="D34" s="13"/>
      <c r="E34" s="13"/>
      <c r="F34" s="13"/>
      <c r="G34" s="13"/>
      <c r="H34" s="139">
        <f>H31</f>
        <v>1</v>
      </c>
      <c r="I34" s="140"/>
      <c r="J34" s="13"/>
      <c r="K34" s="55"/>
    </row>
    <row r="35" spans="1:11" ht="23.25">
      <c r="A35" s="13"/>
      <c r="B35" s="13" t="s">
        <v>46</v>
      </c>
      <c r="C35" s="13"/>
      <c r="D35" s="13"/>
      <c r="E35" s="13"/>
      <c r="F35" s="13"/>
      <c r="G35" s="13"/>
      <c r="H35" s="83"/>
      <c r="I35" s="83"/>
      <c r="J35" s="13"/>
      <c r="K35" s="15"/>
    </row>
    <row r="36" spans="1:11" ht="23.25">
      <c r="A36" s="13"/>
      <c r="B36" s="13" t="s">
        <v>47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 ht="23.25">
      <c r="A37" s="13"/>
      <c r="B37" s="54" t="s">
        <v>48</v>
      </c>
      <c r="C37" s="98"/>
      <c r="D37" s="13"/>
      <c r="E37" s="56"/>
      <c r="F37" s="57"/>
      <c r="G37" s="58" t="s">
        <v>49</v>
      </c>
      <c r="H37" s="13"/>
      <c r="I37" s="59">
        <v>0.96</v>
      </c>
      <c r="J37" s="48"/>
      <c r="K37" s="60"/>
    </row>
    <row r="38" spans="1:11" ht="23.25">
      <c r="A38" s="13"/>
      <c r="B38" s="54" t="s">
        <v>50</v>
      </c>
      <c r="C38" s="98"/>
      <c r="D38" s="13"/>
      <c r="E38" s="56"/>
      <c r="F38" s="57"/>
      <c r="G38" s="61" t="s">
        <v>51</v>
      </c>
      <c r="H38" s="13"/>
      <c r="I38" s="59">
        <v>1.04</v>
      </c>
      <c r="J38" s="48"/>
      <c r="K38" s="60"/>
    </row>
    <row r="39" spans="1:11" ht="23.25">
      <c r="A39" s="13"/>
      <c r="B39" s="13"/>
      <c r="C39" s="96" t="s">
        <v>52</v>
      </c>
      <c r="D39" s="13"/>
      <c r="E39" s="141" t="str">
        <f>IF(H34&lt;=$I37,"ให้เรียกเงินคืน"," 0 ")</f>
        <v xml:space="preserve"> 0 </v>
      </c>
      <c r="F39" s="142"/>
      <c r="G39" s="143" t="str">
        <f>IF(H34&gt;=$I38,"ให้เพิ่มค่างาน"," 0 ")</f>
        <v xml:space="preserve"> 0 </v>
      </c>
      <c r="H39" s="144"/>
      <c r="I39" s="145" t="str">
        <f>IF(E39=G39,"อยู่ในช่วง 4%",0)</f>
        <v>อยู่ในช่วง 4%</v>
      </c>
      <c r="J39" s="146"/>
      <c r="K39" s="48"/>
    </row>
    <row r="40" spans="1:11" ht="23.25">
      <c r="A40" s="13"/>
      <c r="B40" s="13"/>
      <c r="C40" s="96" t="s">
        <v>53</v>
      </c>
      <c r="D40" s="13"/>
      <c r="E40" s="149">
        <f>IF(H34&lt;I37,"ต่ำกว่า 4 %", 0)</f>
        <v>0</v>
      </c>
      <c r="F40" s="150"/>
      <c r="G40" s="151" t="str">
        <f>IF(H34&gt;I38,"สูงกว่า 4%","0")</f>
        <v>0</v>
      </c>
      <c r="H40" s="152"/>
      <c r="I40" s="147"/>
      <c r="J40" s="148"/>
      <c r="K40" s="15"/>
    </row>
    <row r="41" spans="1:11" ht="23.25">
      <c r="A41" s="13"/>
      <c r="B41" s="13"/>
      <c r="C41" s="20" t="s">
        <v>54</v>
      </c>
      <c r="D41" s="54" t="s">
        <v>55</v>
      </c>
      <c r="E41" s="13"/>
      <c r="F41" s="13"/>
      <c r="G41" s="62" t="str">
        <f>IF($H$34&lt;$I$37,$I$37-$H$34,"ไม่มี")</f>
        <v>ไม่มี</v>
      </c>
      <c r="H41" s="63"/>
      <c r="I41" s="64"/>
      <c r="J41" s="13"/>
      <c r="K41" s="13"/>
    </row>
    <row r="42" spans="1:11" ht="23.25">
      <c r="A42" s="13"/>
      <c r="B42" s="13"/>
      <c r="C42" s="20"/>
      <c r="D42" s="54" t="s">
        <v>56</v>
      </c>
      <c r="E42" s="13"/>
      <c r="F42" s="13"/>
      <c r="G42" s="62" t="str">
        <f>IF(H34&gt;=I38,H34-I38,"ไม่มี")</f>
        <v>ไม่มี</v>
      </c>
      <c r="H42" s="63"/>
      <c r="I42" s="64"/>
      <c r="J42" s="13"/>
      <c r="K42" s="13"/>
    </row>
    <row r="43" spans="1:11" ht="23.25">
      <c r="A43" s="13"/>
      <c r="B43" s="13"/>
      <c r="C43" s="13"/>
      <c r="D43" s="13"/>
      <c r="E43" s="65" t="s">
        <v>57</v>
      </c>
      <c r="F43" s="66" t="s">
        <v>58</v>
      </c>
      <c r="G43" s="67"/>
      <c r="H43" s="57"/>
      <c r="I43" s="68"/>
      <c r="J43" s="57"/>
      <c r="K43" s="57"/>
    </row>
    <row r="44" spans="1:11" ht="23.25">
      <c r="A44" s="20"/>
      <c r="B44" s="13" t="s">
        <v>59</v>
      </c>
      <c r="C44" s="13"/>
      <c r="D44" s="132" t="str">
        <f>E39</f>
        <v xml:space="preserve"> 0 </v>
      </c>
      <c r="E44" s="132"/>
      <c r="F44" s="20" t="s">
        <v>60</v>
      </c>
      <c r="G44" s="133">
        <f>I9</f>
        <v>0</v>
      </c>
      <c r="H44" s="133"/>
      <c r="I44" s="95" t="s">
        <v>61</v>
      </c>
      <c r="J44" s="69">
        <f>IF(G41="ไม่มี",0,G41)</f>
        <v>0</v>
      </c>
      <c r="K44" s="70"/>
    </row>
    <row r="45" spans="1:11" ht="23.25">
      <c r="A45" s="13"/>
      <c r="B45" s="13"/>
      <c r="C45" s="13"/>
      <c r="D45" s="13"/>
      <c r="E45" s="13"/>
      <c r="F45" s="20" t="s">
        <v>60</v>
      </c>
      <c r="G45" s="129">
        <f>IF(D44="ให้เรียกเงินคืน",(G44*J44),0)</f>
        <v>0</v>
      </c>
      <c r="H45" s="129"/>
      <c r="I45" s="130"/>
      <c r="J45" s="130"/>
      <c r="K45" s="130"/>
    </row>
    <row r="46" spans="1:11" ht="23.25">
      <c r="A46" s="26"/>
      <c r="B46" s="26"/>
      <c r="C46" s="26"/>
      <c r="D46" s="26"/>
      <c r="E46" s="26"/>
      <c r="F46" s="131" t="str">
        <f>BAHTTEXT(G45)</f>
        <v>ศูนย์บาทถ้วน</v>
      </c>
      <c r="G46" s="131"/>
      <c r="H46" s="131"/>
      <c r="I46" s="131"/>
      <c r="J46" s="131"/>
      <c r="K46" s="99"/>
    </row>
    <row r="47" spans="1:11" ht="23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23.25">
      <c r="A48" s="13"/>
      <c r="B48" s="13" t="s">
        <v>59</v>
      </c>
      <c r="C48" s="13"/>
      <c r="D48" s="132" t="str">
        <f>G39</f>
        <v xml:space="preserve"> 0 </v>
      </c>
      <c r="E48" s="132"/>
      <c r="F48" s="20" t="s">
        <v>60</v>
      </c>
      <c r="G48" s="133">
        <f>G44</f>
        <v>0</v>
      </c>
      <c r="H48" s="133"/>
      <c r="I48" s="95" t="s">
        <v>61</v>
      </c>
      <c r="J48" s="69">
        <f>IF(G42="ไม่มี",0,G42)</f>
        <v>0</v>
      </c>
      <c r="K48" s="13"/>
    </row>
    <row r="49" spans="1:11" ht="23.25">
      <c r="A49" s="13"/>
      <c r="B49" s="13"/>
      <c r="C49" s="13"/>
      <c r="D49" s="13"/>
      <c r="E49" s="13"/>
      <c r="F49" s="20" t="s">
        <v>60</v>
      </c>
      <c r="G49" s="134">
        <f>IF(D48=" 0 ",0,G48*J48)</f>
        <v>0</v>
      </c>
      <c r="H49" s="134"/>
      <c r="I49" s="13"/>
      <c r="J49" s="13"/>
      <c r="K49" s="13"/>
    </row>
    <row r="50" spans="1:11" ht="23.25">
      <c r="A50" s="13"/>
      <c r="B50" s="26"/>
      <c r="C50" s="26"/>
      <c r="D50" s="26"/>
      <c r="E50" s="127" t="str">
        <f>BAHTTEXT(G49)</f>
        <v>ศูนย์บาทถ้วน</v>
      </c>
      <c r="F50" s="127"/>
      <c r="G50" s="127"/>
      <c r="H50" s="127"/>
      <c r="I50" s="127"/>
      <c r="J50" s="127"/>
      <c r="K50" s="127"/>
    </row>
    <row r="51" spans="1:11" ht="23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23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23.25">
      <c r="A53" s="13"/>
      <c r="B53" s="13"/>
      <c r="C53" s="13"/>
      <c r="D53" s="13"/>
      <c r="E53" s="13"/>
      <c r="F53" s="13"/>
      <c r="G53" s="13"/>
      <c r="H53" s="13" t="s">
        <v>65</v>
      </c>
      <c r="I53" s="128"/>
      <c r="J53" s="128"/>
      <c r="K53" s="128"/>
    </row>
    <row r="54" spans="1:11" ht="23.25">
      <c r="A54" s="13"/>
      <c r="B54" s="13"/>
      <c r="C54" s="13"/>
      <c r="D54" s="13"/>
      <c r="E54" s="13"/>
      <c r="F54" s="13"/>
      <c r="G54" s="13"/>
      <c r="H54" s="13"/>
      <c r="I54" s="94"/>
      <c r="J54" s="94"/>
      <c r="K54" s="94"/>
    </row>
    <row r="55" spans="1:11" ht="23.25">
      <c r="A55" s="71"/>
      <c r="B55" s="71"/>
      <c r="C55" s="71"/>
      <c r="D55" s="72" t="s">
        <v>64</v>
      </c>
      <c r="E55" s="72"/>
      <c r="F55" s="72"/>
      <c r="G55" s="4" t="s">
        <v>67</v>
      </c>
      <c r="H55" s="71"/>
      <c r="I55" s="71"/>
      <c r="J55" s="71"/>
      <c r="K55" s="71"/>
    </row>
    <row r="56" spans="1:11" ht="23.25">
      <c r="A56" s="71"/>
      <c r="B56" s="71"/>
      <c r="C56" s="71"/>
      <c r="D56" s="135"/>
      <c r="E56" s="135"/>
      <c r="F56" s="135"/>
      <c r="G56" s="135"/>
      <c r="H56" s="71"/>
      <c r="I56" s="71"/>
      <c r="J56" s="71"/>
      <c r="K56" s="71"/>
    </row>
    <row r="57" spans="1:11" ht="23.25">
      <c r="A57" s="71"/>
      <c r="B57" s="72"/>
      <c r="C57" s="72"/>
      <c r="D57" s="170"/>
      <c r="E57" s="170"/>
      <c r="F57" s="170"/>
      <c r="G57" s="170"/>
      <c r="H57" s="72"/>
      <c r="I57" s="72"/>
      <c r="J57" s="4"/>
      <c r="K57" s="4"/>
    </row>
    <row r="58" spans="1:11" ht="23.25">
      <c r="A58" s="71"/>
      <c r="B58" s="72"/>
      <c r="C58" s="72"/>
      <c r="D58" s="103"/>
      <c r="E58" s="103"/>
      <c r="F58" s="103"/>
      <c r="G58" s="103"/>
      <c r="H58" s="72"/>
      <c r="I58" s="72"/>
      <c r="J58" s="4"/>
      <c r="K58" s="4"/>
    </row>
    <row r="59" spans="1:11" ht="23.25">
      <c r="A59" s="71"/>
      <c r="B59" s="72" t="s">
        <v>64</v>
      </c>
      <c r="C59" s="72"/>
      <c r="D59" s="72"/>
      <c r="E59" s="4" t="s">
        <v>68</v>
      </c>
      <c r="G59" s="72" t="s">
        <v>64</v>
      </c>
      <c r="H59" s="72"/>
      <c r="I59" s="4" t="s">
        <v>70</v>
      </c>
      <c r="J59" s="4"/>
      <c r="K59" s="4"/>
    </row>
    <row r="60" spans="1:11" ht="23.25">
      <c r="A60" s="71"/>
      <c r="B60" s="135"/>
      <c r="C60" s="135"/>
      <c r="D60" s="135"/>
      <c r="E60" s="135"/>
      <c r="G60" s="171"/>
      <c r="H60" s="171"/>
      <c r="I60" s="171"/>
      <c r="J60" s="171"/>
      <c r="K60" s="104"/>
    </row>
    <row r="61" spans="1:11" ht="23.25">
      <c r="A61" s="71"/>
      <c r="B61" s="170"/>
      <c r="C61" s="170"/>
      <c r="D61" s="170"/>
      <c r="E61" s="170"/>
      <c r="G61" s="170"/>
      <c r="H61" s="170"/>
      <c r="I61" s="170"/>
      <c r="J61" s="4"/>
      <c r="K61" s="4"/>
    </row>
    <row r="62" spans="1:11" ht="23.25">
      <c r="A62" s="71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23.25">
      <c r="A63" s="71"/>
      <c r="B63" s="4"/>
      <c r="C63" s="4"/>
      <c r="D63" s="103"/>
      <c r="E63" s="72"/>
      <c r="F63" s="72"/>
      <c r="G63" s="4"/>
      <c r="H63" s="4"/>
      <c r="I63" s="4"/>
      <c r="J63" s="4"/>
      <c r="K63" s="4"/>
    </row>
    <row r="64" spans="1:11" ht="23.25">
      <c r="A64" s="71"/>
      <c r="B64" s="4"/>
      <c r="C64" s="4"/>
      <c r="D64" s="103"/>
      <c r="E64" s="72"/>
      <c r="F64" s="72"/>
      <c r="G64" s="4"/>
      <c r="H64" s="4"/>
      <c r="I64" s="4"/>
      <c r="J64" s="4"/>
      <c r="K64" s="4"/>
    </row>
    <row r="65" spans="1:11" ht="23.25">
      <c r="A65" s="71"/>
      <c r="B65" s="72"/>
      <c r="C65" s="72"/>
      <c r="D65" s="4"/>
      <c r="E65" s="13"/>
      <c r="F65" s="4"/>
      <c r="G65" s="4"/>
      <c r="K65" s="4"/>
    </row>
    <row r="66" spans="1:11" ht="23.25">
      <c r="A66" s="71"/>
      <c r="B66" s="72"/>
      <c r="C66" s="104"/>
      <c r="D66" s="4"/>
      <c r="E66" s="4"/>
      <c r="F66" s="4"/>
      <c r="G66" s="4"/>
      <c r="K66" s="4"/>
    </row>
    <row r="67" spans="1:11" ht="23.25">
      <c r="A67" s="71"/>
      <c r="B67" s="4"/>
      <c r="C67" s="4"/>
      <c r="D67" s="4"/>
      <c r="E67" s="4"/>
      <c r="F67" s="4"/>
      <c r="G67" s="4"/>
      <c r="K67" s="4"/>
    </row>
    <row r="68" spans="1:11">
      <c r="E68" s="76"/>
    </row>
  </sheetData>
  <mergeCells count="41">
    <mergeCell ref="C7:E7"/>
    <mergeCell ref="A1:K1"/>
    <mergeCell ref="A2:K2"/>
    <mergeCell ref="C3:K3"/>
    <mergeCell ref="E6:F6"/>
    <mergeCell ref="G6:I6"/>
    <mergeCell ref="A33:K33"/>
    <mergeCell ref="A8:K8"/>
    <mergeCell ref="F9:G9"/>
    <mergeCell ref="I9:J9"/>
    <mergeCell ref="G11:H11"/>
    <mergeCell ref="I15:J15"/>
    <mergeCell ref="I18:J18"/>
    <mergeCell ref="C26:K26"/>
    <mergeCell ref="C28:D28"/>
    <mergeCell ref="D29:E29"/>
    <mergeCell ref="D30:E30"/>
    <mergeCell ref="H31:I31"/>
    <mergeCell ref="G48:H48"/>
    <mergeCell ref="H34:I34"/>
    <mergeCell ref="E39:F39"/>
    <mergeCell ref="G39:H39"/>
    <mergeCell ref="I39:J40"/>
    <mergeCell ref="E40:F40"/>
    <mergeCell ref="G40:H40"/>
    <mergeCell ref="B61:E61"/>
    <mergeCell ref="G61:I61"/>
    <mergeCell ref="G7:H7"/>
    <mergeCell ref="G49:H49"/>
    <mergeCell ref="E50:K50"/>
    <mergeCell ref="I53:K53"/>
    <mergeCell ref="D56:G56"/>
    <mergeCell ref="D57:G57"/>
    <mergeCell ref="B60:E60"/>
    <mergeCell ref="G60:J60"/>
    <mergeCell ref="D44:E44"/>
    <mergeCell ref="G44:H44"/>
    <mergeCell ref="G45:H45"/>
    <mergeCell ref="I45:K45"/>
    <mergeCell ref="F46:J46"/>
    <mergeCell ref="D48:E48"/>
  </mergeCells>
  <pageMargins left="0.26" right="0.13" top="0.75" bottom="0.75" header="0.3" footer="0.3"/>
  <pageSetup paperSize="9" orientation="portrait" r:id="rId1"/>
  <headerFooter>
    <oddHeader>&amp;R&amp;P/&amp;N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3B1CF-784D-423B-B92B-00A4E210FD6E}">
  <sheetPr>
    <tabColor rgb="FF92D050"/>
  </sheetPr>
  <dimension ref="A1:K68"/>
  <sheetViews>
    <sheetView topLeftCell="A7" zoomScaleNormal="100" workbookViewId="0">
      <selection activeCell="D15" sqref="D15"/>
    </sheetView>
  </sheetViews>
  <sheetFormatPr defaultRowHeight="15"/>
  <cols>
    <col min="1" max="1" width="6.7109375" customWidth="1"/>
    <col min="2" max="2" width="10.5703125" customWidth="1"/>
    <col min="3" max="3" width="9.28515625" customWidth="1"/>
    <col min="5" max="5" width="7.140625" customWidth="1"/>
    <col min="6" max="6" width="13.85546875" customWidth="1"/>
    <col min="7" max="7" width="7.28515625" customWidth="1"/>
    <col min="8" max="8" width="10.85546875" customWidth="1"/>
    <col min="9" max="9" width="9.140625" customWidth="1"/>
    <col min="10" max="10" width="7.42578125" customWidth="1"/>
    <col min="11" max="11" width="8" customWidth="1"/>
  </cols>
  <sheetData>
    <row r="1" spans="1:11" ht="23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</row>
    <row r="2" spans="1:11" ht="23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11" ht="23.25">
      <c r="A3" s="1" t="s">
        <v>2</v>
      </c>
      <c r="B3" s="2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23.25">
      <c r="A4" s="73" t="s">
        <v>62</v>
      </c>
      <c r="B4" s="73"/>
      <c r="C4" s="73" t="s">
        <v>121</v>
      </c>
      <c r="D4" s="73"/>
      <c r="E4" s="73"/>
      <c r="F4" s="73"/>
      <c r="G4" s="73"/>
      <c r="H4" s="73"/>
      <c r="I4" s="73"/>
      <c r="J4" s="73"/>
      <c r="K4" s="73"/>
    </row>
    <row r="5" spans="1:11" ht="23.25">
      <c r="A5" s="1" t="s">
        <v>3</v>
      </c>
      <c r="B5" s="2"/>
      <c r="C5" s="3"/>
      <c r="D5" s="2"/>
      <c r="E5" s="2"/>
      <c r="F5" s="2"/>
      <c r="G5" s="2"/>
      <c r="H5" s="2"/>
      <c r="I5" s="2"/>
      <c r="J5" s="2"/>
      <c r="K5" s="4"/>
    </row>
    <row r="6" spans="1:11" ht="23.25">
      <c r="A6" s="73" t="s">
        <v>63</v>
      </c>
      <c r="B6" s="74"/>
      <c r="C6" s="74"/>
      <c r="D6" s="74"/>
      <c r="E6" s="160" t="s">
        <v>4</v>
      </c>
      <c r="F6" s="160"/>
      <c r="G6" s="161"/>
      <c r="H6" s="161"/>
      <c r="I6" s="161"/>
      <c r="J6" s="4"/>
      <c r="K6" s="4"/>
    </row>
    <row r="7" spans="1:11" ht="23.25">
      <c r="A7" s="5" t="s">
        <v>5</v>
      </c>
      <c r="B7" s="6"/>
      <c r="C7" s="162"/>
      <c r="D7" s="162"/>
      <c r="E7" s="162"/>
      <c r="F7" s="7" t="s">
        <v>6</v>
      </c>
      <c r="G7" s="169" t="s">
        <v>7</v>
      </c>
      <c r="H7" s="169"/>
      <c r="I7" s="118"/>
      <c r="J7" s="118"/>
      <c r="K7" s="118"/>
    </row>
    <row r="8" spans="1:11" ht="23.25">
      <c r="A8" s="163" t="s">
        <v>178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1" ht="23.25">
      <c r="A9" s="8" t="s">
        <v>8</v>
      </c>
      <c r="B9" s="4"/>
      <c r="C9" s="9"/>
      <c r="D9" s="103" t="s">
        <v>9</v>
      </c>
      <c r="E9" s="2"/>
      <c r="F9" s="164"/>
      <c r="G9" s="165"/>
      <c r="H9" s="103" t="s">
        <v>10</v>
      </c>
      <c r="I9" s="166"/>
      <c r="J9" s="166"/>
      <c r="K9" s="11" t="s">
        <v>6</v>
      </c>
    </row>
    <row r="10" spans="1:11" ht="23.25">
      <c r="A10" s="12" t="s">
        <v>11</v>
      </c>
      <c r="B10" s="13"/>
      <c r="C10" s="13"/>
      <c r="D10" s="15" t="s">
        <v>12</v>
      </c>
      <c r="E10" s="16" t="s">
        <v>179</v>
      </c>
      <c r="F10" s="17"/>
      <c r="G10" s="17"/>
      <c r="H10" s="77"/>
      <c r="I10" s="77"/>
      <c r="J10" s="78">
        <f>I10-H10</f>
        <v>0</v>
      </c>
      <c r="K10" s="17"/>
    </row>
    <row r="11" spans="1:11" ht="23.25">
      <c r="A11" s="18"/>
      <c r="B11" s="105" t="s">
        <v>66</v>
      </c>
      <c r="C11" s="13"/>
      <c r="D11" s="15" t="s">
        <v>69</v>
      </c>
      <c r="E11" s="19"/>
      <c r="F11" s="20" t="s">
        <v>14</v>
      </c>
      <c r="G11" s="167">
        <f>C7</f>
        <v>0</v>
      </c>
      <c r="H11" s="167"/>
      <c r="I11" s="96" t="s">
        <v>6</v>
      </c>
      <c r="J11" s="100"/>
      <c r="K11" s="96"/>
    </row>
    <row r="12" spans="1:11" ht="23.25">
      <c r="A12" s="15"/>
      <c r="B12" s="13"/>
      <c r="C12" s="13"/>
      <c r="D12" s="15"/>
      <c r="E12" s="19"/>
      <c r="F12" s="21"/>
      <c r="G12" s="22"/>
      <c r="H12" s="23" t="str">
        <f>"( "&amp;BAHTTEXT(G11)&amp;" )"</f>
        <v>( ศูนย์บาทถ้วน )</v>
      </c>
      <c r="I12" s="23"/>
      <c r="J12" s="23"/>
      <c r="K12" s="99"/>
    </row>
    <row r="13" spans="1:11" ht="23.25">
      <c r="A13" s="2"/>
      <c r="B13" s="4"/>
      <c r="C13" s="4"/>
      <c r="D13" s="2"/>
      <c r="E13" s="24"/>
      <c r="F13" s="2"/>
      <c r="G13" s="4"/>
      <c r="H13" s="99"/>
      <c r="I13" s="99"/>
      <c r="J13" s="99"/>
      <c r="K13" s="99"/>
    </row>
    <row r="14" spans="1:11" ht="23.25">
      <c r="A14" s="18" t="s">
        <v>15</v>
      </c>
      <c r="B14" s="13"/>
      <c r="C14" s="25" t="s">
        <v>16</v>
      </c>
      <c r="D14" s="13" t="s">
        <v>184</v>
      </c>
      <c r="E14" s="15"/>
      <c r="F14" s="13"/>
      <c r="G14" s="13"/>
      <c r="H14" s="13"/>
      <c r="I14" s="13"/>
      <c r="J14" s="13"/>
      <c r="K14" s="13"/>
    </row>
    <row r="15" spans="1:11" s="89" customFormat="1" ht="23.25">
      <c r="A15" s="86"/>
      <c r="B15" s="2"/>
      <c r="C15" s="87" t="s">
        <v>18</v>
      </c>
      <c r="D15" s="11"/>
      <c r="E15" s="2"/>
      <c r="F15" s="2"/>
      <c r="G15" s="88"/>
      <c r="H15" s="106" t="s">
        <v>71</v>
      </c>
      <c r="I15" s="161"/>
      <c r="J15" s="161"/>
      <c r="K15" s="2"/>
    </row>
    <row r="16" spans="1:11" s="89" customFormat="1" ht="23.25">
      <c r="A16" s="90"/>
      <c r="B16" s="4"/>
      <c r="C16" s="91" t="s">
        <v>19</v>
      </c>
      <c r="D16" s="109">
        <v>1</v>
      </c>
      <c r="E16" s="91" t="s">
        <v>21</v>
      </c>
      <c r="F16" s="109">
        <v>1</v>
      </c>
      <c r="G16" s="91" t="s">
        <v>180</v>
      </c>
      <c r="H16" s="109">
        <v>1</v>
      </c>
      <c r="I16" s="92"/>
      <c r="J16" s="114"/>
      <c r="K16" s="31"/>
    </row>
    <row r="17" spans="1:11" ht="23.25">
      <c r="A17" s="27"/>
      <c r="B17" s="13"/>
      <c r="C17" s="28"/>
      <c r="D17" s="30"/>
      <c r="E17" s="28"/>
      <c r="F17" s="30"/>
      <c r="G17" s="28"/>
      <c r="H17" s="30"/>
      <c r="I17" s="28"/>
      <c r="J17" s="30"/>
      <c r="K17" s="31"/>
    </row>
    <row r="18" spans="1:11" ht="23.25">
      <c r="A18" s="32"/>
      <c r="B18" s="13"/>
      <c r="C18" s="18" t="s">
        <v>23</v>
      </c>
      <c r="D18" s="14"/>
      <c r="E18" s="15"/>
      <c r="F18" s="15"/>
      <c r="G18" s="26"/>
      <c r="H18" s="107" t="s">
        <v>71</v>
      </c>
      <c r="I18" s="168"/>
      <c r="J18" s="168"/>
      <c r="K18" s="15"/>
    </row>
    <row r="19" spans="1:11" ht="23.25">
      <c r="A19" s="32"/>
      <c r="B19" s="13"/>
      <c r="C19" s="28" t="s">
        <v>24</v>
      </c>
      <c r="D19" s="108">
        <v>1</v>
      </c>
      <c r="E19" s="20" t="s">
        <v>26</v>
      </c>
      <c r="F19" s="108">
        <v>1</v>
      </c>
      <c r="G19" s="20" t="s">
        <v>181</v>
      </c>
      <c r="H19" s="108">
        <v>1</v>
      </c>
      <c r="I19" s="20"/>
      <c r="J19" s="115"/>
      <c r="K19" s="26"/>
    </row>
    <row r="20" spans="1:11" ht="23.25">
      <c r="A20" s="32"/>
      <c r="B20" s="13"/>
      <c r="C20" s="28"/>
      <c r="D20" s="34"/>
      <c r="E20" s="20"/>
      <c r="F20" s="34"/>
      <c r="G20" s="20"/>
      <c r="H20" s="35"/>
      <c r="I20" s="20"/>
      <c r="J20" s="35"/>
      <c r="K20" s="13"/>
    </row>
    <row r="21" spans="1:11" ht="23.25">
      <c r="A21" s="32"/>
      <c r="B21" s="26"/>
      <c r="C21" s="18" t="s">
        <v>28</v>
      </c>
      <c r="D21" s="14"/>
      <c r="E21" s="15"/>
      <c r="F21" s="15"/>
      <c r="G21" s="26"/>
      <c r="H21" s="26"/>
      <c r="I21" s="26"/>
      <c r="J21" s="15"/>
      <c r="K21" s="15"/>
    </row>
    <row r="22" spans="1:11" ht="23.25">
      <c r="A22" s="32"/>
      <c r="B22" s="15"/>
      <c r="C22" s="36" t="s">
        <v>29</v>
      </c>
      <c r="D22" s="112">
        <f>D19/D16</f>
        <v>1</v>
      </c>
      <c r="E22" s="37" t="s">
        <v>31</v>
      </c>
      <c r="F22" s="112">
        <f>F19/F16</f>
        <v>1</v>
      </c>
      <c r="G22" s="38" t="s">
        <v>182</v>
      </c>
      <c r="H22" s="60">
        <f>H19/H16</f>
        <v>1</v>
      </c>
      <c r="I22" s="20"/>
      <c r="J22" s="39"/>
      <c r="K22" s="15"/>
    </row>
    <row r="23" spans="1:11" ht="23.25">
      <c r="A23" s="18" t="s">
        <v>33</v>
      </c>
      <c r="B23" s="15"/>
      <c r="C23" s="37" t="s">
        <v>34</v>
      </c>
      <c r="D23" s="40">
        <f>ROUNDDOWN(D22,3)</f>
        <v>1</v>
      </c>
      <c r="E23" s="37" t="s">
        <v>34</v>
      </c>
      <c r="F23" s="40">
        <f>ROUNDDOWN(F22,3)</f>
        <v>1</v>
      </c>
      <c r="G23" s="38"/>
      <c r="H23" s="40">
        <f>ROUNDDOWN(H22,3)</f>
        <v>1</v>
      </c>
      <c r="I23" s="116"/>
      <c r="J23" s="83"/>
      <c r="K23" s="15"/>
    </row>
    <row r="24" spans="1:11" ht="23.25">
      <c r="A24" s="18"/>
      <c r="B24" s="15"/>
      <c r="C24" s="37"/>
      <c r="D24" s="83"/>
      <c r="E24" s="37"/>
      <c r="F24" s="42"/>
      <c r="G24" s="37"/>
      <c r="H24" s="43"/>
      <c r="I24" s="38"/>
      <c r="J24" s="44"/>
      <c r="K24" s="15"/>
    </row>
    <row r="25" spans="1:11" ht="23.25">
      <c r="A25" s="13"/>
      <c r="B25" s="13"/>
      <c r="C25" s="18" t="s">
        <v>35</v>
      </c>
      <c r="D25" s="45"/>
      <c r="E25" s="13"/>
      <c r="F25" s="13"/>
      <c r="G25" s="13"/>
      <c r="H25" s="13"/>
      <c r="I25" s="13"/>
      <c r="J25" s="13"/>
      <c r="K25" s="13"/>
    </row>
    <row r="26" spans="1:11" ht="23.25">
      <c r="A26" s="13"/>
      <c r="B26" s="98"/>
      <c r="C26" s="135" t="s">
        <v>183</v>
      </c>
      <c r="D26" s="135"/>
      <c r="E26" s="135"/>
      <c r="F26" s="135"/>
      <c r="G26" s="135"/>
      <c r="H26" s="135"/>
      <c r="I26" s="135"/>
      <c r="J26" s="135"/>
      <c r="K26" s="135"/>
    </row>
    <row r="27" spans="1:11" ht="23.25">
      <c r="A27" s="13"/>
      <c r="B27" s="15"/>
      <c r="C27" s="119">
        <v>0.4</v>
      </c>
      <c r="D27" s="46" t="s">
        <v>80</v>
      </c>
      <c r="E27" s="47">
        <f>D23</f>
        <v>1</v>
      </c>
      <c r="F27" s="48" t="s">
        <v>37</v>
      </c>
      <c r="G27" s="49">
        <f>F23</f>
        <v>1</v>
      </c>
      <c r="H27" s="50" t="s">
        <v>38</v>
      </c>
      <c r="I27" s="47">
        <f>+H23</f>
        <v>1</v>
      </c>
      <c r="J27" s="50"/>
      <c r="K27" s="49"/>
    </row>
    <row r="28" spans="1:11" ht="23.25">
      <c r="A28" s="13"/>
      <c r="B28" s="13"/>
      <c r="C28" s="13" t="s">
        <v>141</v>
      </c>
      <c r="D28" s="113"/>
      <c r="E28" s="51">
        <f>SUM(0.1* E27)</f>
        <v>0.1</v>
      </c>
      <c r="F28" s="98" t="s">
        <v>41</v>
      </c>
      <c r="G28" s="51">
        <f>SUM(0.1*G27)</f>
        <v>0.1</v>
      </c>
      <c r="H28" s="98" t="s">
        <v>41</v>
      </c>
      <c r="I28" s="51">
        <f>SUM(0.4*I27)</f>
        <v>0.4</v>
      </c>
      <c r="J28" s="98"/>
      <c r="K28" s="51"/>
    </row>
    <row r="29" spans="1:11" ht="23.25">
      <c r="A29" s="18" t="s">
        <v>33</v>
      </c>
      <c r="B29" s="18"/>
      <c r="C29" s="13" t="s">
        <v>141</v>
      </c>
      <c r="D29" s="136">
        <f>TRUNC(E28,3)</f>
        <v>0.1</v>
      </c>
      <c r="E29" s="136">
        <f>TRUNC(E28,3)</f>
        <v>0.1</v>
      </c>
      <c r="F29" s="98" t="s">
        <v>41</v>
      </c>
      <c r="G29" s="101">
        <f>TRUNC(G28,3)</f>
        <v>0.1</v>
      </c>
      <c r="H29" s="98" t="s">
        <v>42</v>
      </c>
      <c r="I29" s="102">
        <f>TRUNC(I28,3)</f>
        <v>0.4</v>
      </c>
      <c r="J29" s="98"/>
      <c r="K29" s="102"/>
    </row>
    <row r="30" spans="1:11" ht="23.25">
      <c r="A30" s="13"/>
      <c r="B30" s="13"/>
      <c r="C30" s="38" t="s">
        <v>43</v>
      </c>
      <c r="D30" s="137">
        <f>C27+D29+G29+I29+K29</f>
        <v>1</v>
      </c>
      <c r="E30" s="137"/>
      <c r="F30" s="52"/>
      <c r="G30" s="53"/>
      <c r="H30" s="15"/>
      <c r="I30" s="15"/>
      <c r="J30" s="15"/>
      <c r="K30" s="13"/>
    </row>
    <row r="31" spans="1:11" ht="23.25">
      <c r="A31" s="13"/>
      <c r="B31" s="13"/>
      <c r="C31" s="54" t="s">
        <v>44</v>
      </c>
      <c r="D31" s="13"/>
      <c r="E31" s="13"/>
      <c r="F31" s="13"/>
      <c r="G31" s="13"/>
      <c r="H31" s="137">
        <f>TRUNC(D30,3)</f>
        <v>1</v>
      </c>
      <c r="I31" s="137"/>
      <c r="J31" s="13"/>
      <c r="K31" s="15"/>
    </row>
    <row r="32" spans="1:11" ht="23.25">
      <c r="A32" s="13"/>
      <c r="B32" s="13"/>
      <c r="C32" s="54"/>
      <c r="D32" s="13"/>
      <c r="E32" s="13"/>
      <c r="F32" s="13"/>
      <c r="G32" s="13"/>
      <c r="H32" s="97"/>
      <c r="I32" s="97"/>
      <c r="J32" s="13"/>
      <c r="K32" s="15"/>
    </row>
    <row r="33" spans="1:11" ht="23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3.25">
      <c r="A34" s="13"/>
      <c r="B34" s="13"/>
      <c r="C34" s="54" t="s">
        <v>45</v>
      </c>
      <c r="D34" s="13"/>
      <c r="E34" s="13"/>
      <c r="F34" s="13"/>
      <c r="G34" s="13"/>
      <c r="H34" s="139">
        <f>H31</f>
        <v>1</v>
      </c>
      <c r="I34" s="140"/>
      <c r="J34" s="13"/>
      <c r="K34" s="55"/>
    </row>
    <row r="35" spans="1:11" ht="23.25">
      <c r="A35" s="13"/>
      <c r="B35" s="13" t="s">
        <v>46</v>
      </c>
      <c r="C35" s="13"/>
      <c r="D35" s="13"/>
      <c r="E35" s="13"/>
      <c r="F35" s="13"/>
      <c r="G35" s="13"/>
      <c r="H35" s="83"/>
      <c r="I35" s="83"/>
      <c r="J35" s="13"/>
      <c r="K35" s="15"/>
    </row>
    <row r="36" spans="1:11" ht="23.25">
      <c r="A36" s="13"/>
      <c r="B36" s="13" t="s">
        <v>47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 ht="23.25">
      <c r="A37" s="13"/>
      <c r="B37" s="54" t="s">
        <v>48</v>
      </c>
      <c r="C37" s="98"/>
      <c r="D37" s="13"/>
      <c r="E37" s="56"/>
      <c r="F37" s="57"/>
      <c r="G37" s="58" t="s">
        <v>49</v>
      </c>
      <c r="H37" s="13"/>
      <c r="I37" s="59">
        <v>0.96</v>
      </c>
      <c r="J37" s="48"/>
      <c r="K37" s="60"/>
    </row>
    <row r="38" spans="1:11" ht="23.25">
      <c r="A38" s="13"/>
      <c r="B38" s="54" t="s">
        <v>50</v>
      </c>
      <c r="C38" s="98"/>
      <c r="D38" s="13"/>
      <c r="E38" s="56"/>
      <c r="F38" s="57"/>
      <c r="G38" s="61" t="s">
        <v>51</v>
      </c>
      <c r="H38" s="13"/>
      <c r="I38" s="59">
        <v>1.04</v>
      </c>
      <c r="J38" s="48"/>
      <c r="K38" s="60"/>
    </row>
    <row r="39" spans="1:11" ht="23.25">
      <c r="A39" s="13"/>
      <c r="B39" s="13"/>
      <c r="C39" s="96" t="s">
        <v>52</v>
      </c>
      <c r="D39" s="13"/>
      <c r="E39" s="141" t="str">
        <f>IF(H34&lt;=$I37,"ให้เรียกเงินคืน"," 0 ")</f>
        <v xml:space="preserve"> 0 </v>
      </c>
      <c r="F39" s="142"/>
      <c r="G39" s="143" t="str">
        <f>IF(H34&gt;=$I38,"ให้เพิ่มค่างาน"," 0 ")</f>
        <v xml:space="preserve"> 0 </v>
      </c>
      <c r="H39" s="144"/>
      <c r="I39" s="145" t="str">
        <f>IF(E39=G39,"อยู่ในช่วง 4%",0)</f>
        <v>อยู่ในช่วง 4%</v>
      </c>
      <c r="J39" s="146"/>
      <c r="K39" s="48"/>
    </row>
    <row r="40" spans="1:11" ht="23.25">
      <c r="A40" s="13"/>
      <c r="B40" s="13"/>
      <c r="C40" s="96" t="s">
        <v>53</v>
      </c>
      <c r="D40" s="13"/>
      <c r="E40" s="149">
        <f>IF(H34&lt;I37,"ต่ำกว่า 4 %", 0)</f>
        <v>0</v>
      </c>
      <c r="F40" s="150"/>
      <c r="G40" s="151" t="str">
        <f>IF(H34&gt;I38,"สูงกว่า 4%","0")</f>
        <v>0</v>
      </c>
      <c r="H40" s="152"/>
      <c r="I40" s="147"/>
      <c r="J40" s="148"/>
      <c r="K40" s="15"/>
    </row>
    <row r="41" spans="1:11" ht="23.25">
      <c r="A41" s="13"/>
      <c r="B41" s="13"/>
      <c r="C41" s="20" t="s">
        <v>54</v>
      </c>
      <c r="D41" s="54" t="s">
        <v>55</v>
      </c>
      <c r="E41" s="13"/>
      <c r="F41" s="13"/>
      <c r="G41" s="62" t="str">
        <f>IF($H$34&lt;$I$37,$I$37-$H$34,"ไม่มี")</f>
        <v>ไม่มี</v>
      </c>
      <c r="H41" s="63"/>
      <c r="I41" s="64"/>
      <c r="J41" s="13"/>
      <c r="K41" s="13"/>
    </row>
    <row r="42" spans="1:11" ht="23.25">
      <c r="A42" s="13"/>
      <c r="B42" s="13"/>
      <c r="C42" s="20"/>
      <c r="D42" s="54" t="s">
        <v>56</v>
      </c>
      <c r="E42" s="13"/>
      <c r="F42" s="13"/>
      <c r="G42" s="62" t="str">
        <f>IF(H34&gt;=I38,H34-I38,"ไม่มี")</f>
        <v>ไม่มี</v>
      </c>
      <c r="H42" s="63"/>
      <c r="I42" s="64"/>
      <c r="J42" s="13"/>
      <c r="K42" s="13"/>
    </row>
    <row r="43" spans="1:11" ht="23.25">
      <c r="A43" s="13"/>
      <c r="B43" s="13"/>
      <c r="C43" s="13"/>
      <c r="D43" s="13"/>
      <c r="E43" s="65" t="s">
        <v>57</v>
      </c>
      <c r="F43" s="66" t="s">
        <v>58</v>
      </c>
      <c r="G43" s="67"/>
      <c r="H43" s="57"/>
      <c r="I43" s="68"/>
      <c r="J43" s="57"/>
      <c r="K43" s="57"/>
    </row>
    <row r="44" spans="1:11" ht="23.25">
      <c r="A44" s="20"/>
      <c r="B44" s="13" t="s">
        <v>59</v>
      </c>
      <c r="C44" s="13"/>
      <c r="D44" s="132" t="str">
        <f>E39</f>
        <v xml:space="preserve"> 0 </v>
      </c>
      <c r="E44" s="132"/>
      <c r="F44" s="20" t="s">
        <v>60</v>
      </c>
      <c r="G44" s="133">
        <f>I9</f>
        <v>0</v>
      </c>
      <c r="H44" s="133"/>
      <c r="I44" s="95" t="s">
        <v>61</v>
      </c>
      <c r="J44" s="69">
        <f>IF(G41="ไม่มี",0,G41)</f>
        <v>0</v>
      </c>
      <c r="K44" s="70"/>
    </row>
    <row r="45" spans="1:11" ht="23.25">
      <c r="A45" s="13"/>
      <c r="B45" s="13"/>
      <c r="C45" s="13"/>
      <c r="D45" s="13"/>
      <c r="E45" s="13"/>
      <c r="F45" s="20" t="s">
        <v>60</v>
      </c>
      <c r="G45" s="129">
        <f>IF(D44="ให้เรียกเงินคืน",(G44*J44),0)</f>
        <v>0</v>
      </c>
      <c r="H45" s="129"/>
      <c r="I45" s="130"/>
      <c r="J45" s="130"/>
      <c r="K45" s="130"/>
    </row>
    <row r="46" spans="1:11" ht="23.25">
      <c r="A46" s="26"/>
      <c r="B46" s="26"/>
      <c r="C46" s="26"/>
      <c r="D46" s="26"/>
      <c r="E46" s="26"/>
      <c r="F46" s="131" t="str">
        <f>BAHTTEXT(G45)</f>
        <v>ศูนย์บาทถ้วน</v>
      </c>
      <c r="G46" s="131"/>
      <c r="H46" s="131"/>
      <c r="I46" s="131"/>
      <c r="J46" s="131"/>
      <c r="K46" s="99"/>
    </row>
    <row r="47" spans="1:11" ht="23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23.25">
      <c r="A48" s="13"/>
      <c r="B48" s="13" t="s">
        <v>59</v>
      </c>
      <c r="C48" s="13"/>
      <c r="D48" s="132" t="str">
        <f>G39</f>
        <v xml:space="preserve"> 0 </v>
      </c>
      <c r="E48" s="132"/>
      <c r="F48" s="20" t="s">
        <v>60</v>
      </c>
      <c r="G48" s="133">
        <f>G44</f>
        <v>0</v>
      </c>
      <c r="H48" s="133"/>
      <c r="I48" s="95" t="s">
        <v>61</v>
      </c>
      <c r="J48" s="69">
        <f>IF(G42="ไม่มี",0,G42)</f>
        <v>0</v>
      </c>
      <c r="K48" s="13"/>
    </row>
    <row r="49" spans="1:11" ht="23.25">
      <c r="A49" s="13"/>
      <c r="B49" s="13"/>
      <c r="C49" s="13"/>
      <c r="D49" s="13"/>
      <c r="E49" s="13"/>
      <c r="F49" s="20" t="s">
        <v>60</v>
      </c>
      <c r="G49" s="134">
        <f>IF(D48=" 0 ",0,G48*J48)</f>
        <v>0</v>
      </c>
      <c r="H49" s="134"/>
      <c r="I49" s="13"/>
      <c r="J49" s="13"/>
      <c r="K49" s="13"/>
    </row>
    <row r="50" spans="1:11" ht="23.25">
      <c r="A50" s="13"/>
      <c r="B50" s="26"/>
      <c r="C50" s="26"/>
      <c r="D50" s="26"/>
      <c r="E50" s="127" t="str">
        <f>BAHTTEXT(G49)</f>
        <v>ศูนย์บาทถ้วน</v>
      </c>
      <c r="F50" s="127"/>
      <c r="G50" s="127"/>
      <c r="H50" s="127"/>
      <c r="I50" s="127"/>
      <c r="J50" s="127"/>
      <c r="K50" s="127"/>
    </row>
    <row r="51" spans="1:11" ht="23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23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23.25">
      <c r="A53" s="13"/>
      <c r="B53" s="13"/>
      <c r="C53" s="13"/>
      <c r="D53" s="13"/>
      <c r="E53" s="13"/>
      <c r="F53" s="13"/>
      <c r="G53" s="13"/>
      <c r="H53" s="13" t="s">
        <v>65</v>
      </c>
      <c r="I53" s="128"/>
      <c r="J53" s="128"/>
      <c r="K53" s="128"/>
    </row>
    <row r="54" spans="1:11" ht="23.25">
      <c r="A54" s="13"/>
      <c r="B54" s="13"/>
      <c r="C54" s="13"/>
      <c r="D54" s="13"/>
      <c r="E54" s="13"/>
      <c r="F54" s="13"/>
      <c r="G54" s="13"/>
      <c r="H54" s="13"/>
      <c r="I54" s="94"/>
      <c r="J54" s="94"/>
      <c r="K54" s="94"/>
    </row>
    <row r="55" spans="1:11" ht="23.25">
      <c r="A55" s="71"/>
      <c r="B55" s="71"/>
      <c r="C55" s="71"/>
      <c r="D55" s="72" t="s">
        <v>64</v>
      </c>
      <c r="E55" s="72"/>
      <c r="F55" s="72"/>
      <c r="G55" s="4" t="s">
        <v>67</v>
      </c>
      <c r="H55" s="71"/>
      <c r="I55" s="71"/>
      <c r="J55" s="71"/>
      <c r="K55" s="71"/>
    </row>
    <row r="56" spans="1:11" ht="23.25">
      <c r="A56" s="71"/>
      <c r="B56" s="71"/>
      <c r="C56" s="71"/>
      <c r="D56" s="135"/>
      <c r="E56" s="135"/>
      <c r="F56" s="135"/>
      <c r="G56" s="135"/>
      <c r="H56" s="71"/>
      <c r="I56" s="71"/>
      <c r="J56" s="71"/>
      <c r="K56" s="71"/>
    </row>
    <row r="57" spans="1:11" ht="23.25">
      <c r="A57" s="71"/>
      <c r="B57" s="72"/>
      <c r="C57" s="72"/>
      <c r="D57" s="170"/>
      <c r="E57" s="170"/>
      <c r="F57" s="170"/>
      <c r="G57" s="170"/>
      <c r="H57" s="72"/>
      <c r="I57" s="72"/>
      <c r="J57" s="4"/>
      <c r="K57" s="4"/>
    </row>
    <row r="58" spans="1:11" ht="23.25">
      <c r="A58" s="71"/>
      <c r="B58" s="72"/>
      <c r="C58" s="72"/>
      <c r="D58" s="103"/>
      <c r="E58" s="103"/>
      <c r="F58" s="103"/>
      <c r="G58" s="103"/>
      <c r="H58" s="72"/>
      <c r="I58" s="72"/>
      <c r="J58" s="4"/>
      <c r="K58" s="4"/>
    </row>
    <row r="59" spans="1:11" ht="23.25">
      <c r="A59" s="71"/>
      <c r="B59" s="72" t="s">
        <v>64</v>
      </c>
      <c r="C59" s="72"/>
      <c r="D59" s="72"/>
      <c r="E59" s="4" t="s">
        <v>68</v>
      </c>
      <c r="G59" s="72" t="s">
        <v>64</v>
      </c>
      <c r="H59" s="72"/>
      <c r="I59" s="4" t="s">
        <v>70</v>
      </c>
      <c r="J59" s="4"/>
      <c r="K59" s="4"/>
    </row>
    <row r="60" spans="1:11" ht="23.25">
      <c r="A60" s="71"/>
      <c r="B60" s="135"/>
      <c r="C60" s="135"/>
      <c r="D60" s="135"/>
      <c r="E60" s="135"/>
      <c r="G60" s="171"/>
      <c r="H60" s="171"/>
      <c r="I60" s="171"/>
      <c r="J60" s="171"/>
      <c r="K60" s="104"/>
    </row>
    <row r="61" spans="1:11" ht="23.25">
      <c r="A61" s="71"/>
      <c r="B61" s="170"/>
      <c r="C61" s="170"/>
      <c r="D61" s="170"/>
      <c r="E61" s="170"/>
      <c r="G61" s="170"/>
      <c r="H61" s="170"/>
      <c r="I61" s="170"/>
      <c r="J61" s="4"/>
      <c r="K61" s="4"/>
    </row>
    <row r="62" spans="1:11" ht="23.25">
      <c r="A62" s="71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23.25">
      <c r="A63" s="71"/>
      <c r="B63" s="4"/>
      <c r="C63" s="4"/>
      <c r="D63" s="103"/>
      <c r="E63" s="72"/>
      <c r="F63" s="72"/>
      <c r="G63" s="4"/>
      <c r="H63" s="4"/>
      <c r="I63" s="4"/>
      <c r="J63" s="4"/>
      <c r="K63" s="4"/>
    </row>
    <row r="64" spans="1:11" ht="23.25">
      <c r="A64" s="71"/>
      <c r="B64" s="4"/>
      <c r="C64" s="4"/>
      <c r="D64" s="103"/>
      <c r="E64" s="72"/>
      <c r="F64" s="72"/>
      <c r="G64" s="4"/>
      <c r="H64" s="4"/>
      <c r="I64" s="4"/>
      <c r="J64" s="4"/>
      <c r="K64" s="4"/>
    </row>
    <row r="65" spans="1:11" ht="23.25">
      <c r="A65" s="71"/>
      <c r="B65" s="72"/>
      <c r="C65" s="72"/>
      <c r="D65" s="4"/>
      <c r="E65" s="13"/>
      <c r="F65" s="4"/>
      <c r="G65" s="4"/>
      <c r="K65" s="4"/>
    </row>
    <row r="66" spans="1:11" ht="23.25">
      <c r="A66" s="71"/>
      <c r="B66" s="72"/>
      <c r="C66" s="104"/>
      <c r="D66" s="4"/>
      <c r="E66" s="4"/>
      <c r="F66" s="4"/>
      <c r="G66" s="4"/>
      <c r="K66" s="4"/>
    </row>
    <row r="67" spans="1:11" ht="23.25">
      <c r="A67" s="71"/>
      <c r="B67" s="4"/>
      <c r="C67" s="4"/>
      <c r="D67" s="4"/>
      <c r="E67" s="4"/>
      <c r="F67" s="4"/>
      <c r="G67" s="4"/>
      <c r="K67" s="4"/>
    </row>
    <row r="68" spans="1:11">
      <c r="E68" s="76"/>
    </row>
  </sheetData>
  <mergeCells count="40">
    <mergeCell ref="C7:E7"/>
    <mergeCell ref="G7:H7"/>
    <mergeCell ref="A1:K1"/>
    <mergeCell ref="A2:K2"/>
    <mergeCell ref="C3:K3"/>
    <mergeCell ref="E6:F6"/>
    <mergeCell ref="G6:I6"/>
    <mergeCell ref="H34:I34"/>
    <mergeCell ref="A8:K8"/>
    <mergeCell ref="F9:G9"/>
    <mergeCell ref="I9:J9"/>
    <mergeCell ref="G11:H11"/>
    <mergeCell ref="I15:J15"/>
    <mergeCell ref="I18:J18"/>
    <mergeCell ref="C26:K26"/>
    <mergeCell ref="D29:E29"/>
    <mergeCell ref="D30:E30"/>
    <mergeCell ref="H31:I31"/>
    <mergeCell ref="A33:K33"/>
    <mergeCell ref="G49:H49"/>
    <mergeCell ref="E39:F39"/>
    <mergeCell ref="G39:H39"/>
    <mergeCell ref="I39:J40"/>
    <mergeCell ref="E40:F40"/>
    <mergeCell ref="G40:H40"/>
    <mergeCell ref="D44:E44"/>
    <mergeCell ref="G44:H44"/>
    <mergeCell ref="G45:H45"/>
    <mergeCell ref="I45:K45"/>
    <mergeCell ref="F46:J46"/>
    <mergeCell ref="D48:E48"/>
    <mergeCell ref="G48:H48"/>
    <mergeCell ref="B61:E61"/>
    <mergeCell ref="G61:I61"/>
    <mergeCell ref="E50:K50"/>
    <mergeCell ref="I53:K53"/>
    <mergeCell ref="D56:G56"/>
    <mergeCell ref="D57:G57"/>
    <mergeCell ref="B60:E60"/>
    <mergeCell ref="G60:J60"/>
  </mergeCells>
  <pageMargins left="0.26" right="0.13" top="0.75" bottom="0.75" header="0.3" footer="0.3"/>
  <pageSetup paperSize="9" orientation="portrait" r:id="rId1"/>
  <headerFooter>
    <oddHeader>&amp;R&amp;P/&amp;N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52F78-84E8-4F90-9C03-F6050E4858A4}">
  <sheetPr>
    <tabColor rgb="FF92D050"/>
  </sheetPr>
  <dimension ref="A1:K68"/>
  <sheetViews>
    <sheetView topLeftCell="A22" zoomScaleNormal="100" workbookViewId="0">
      <selection activeCell="G23" sqref="G23"/>
    </sheetView>
  </sheetViews>
  <sheetFormatPr defaultRowHeight="15"/>
  <cols>
    <col min="1" max="1" width="6.7109375" customWidth="1"/>
    <col min="2" max="2" width="10.5703125" customWidth="1"/>
    <col min="3" max="3" width="9.28515625" customWidth="1"/>
    <col min="5" max="5" width="7.140625" customWidth="1"/>
    <col min="6" max="6" width="13.85546875" customWidth="1"/>
    <col min="7" max="7" width="7.28515625" customWidth="1"/>
    <col min="8" max="8" width="10.85546875" customWidth="1"/>
    <col min="9" max="9" width="9.140625" customWidth="1"/>
    <col min="10" max="10" width="7.42578125" customWidth="1"/>
    <col min="11" max="11" width="8" customWidth="1"/>
  </cols>
  <sheetData>
    <row r="1" spans="1:11" ht="23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</row>
    <row r="2" spans="1:11" ht="23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11" ht="23.25">
      <c r="A3" s="1" t="s">
        <v>2</v>
      </c>
      <c r="B3" s="2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23.25">
      <c r="A4" s="73" t="s">
        <v>62</v>
      </c>
      <c r="B4" s="73"/>
      <c r="C4" s="73" t="s">
        <v>121</v>
      </c>
      <c r="D4" s="73"/>
      <c r="E4" s="73"/>
      <c r="F4" s="73"/>
      <c r="G4" s="73"/>
      <c r="H4" s="73"/>
      <c r="I4" s="73"/>
      <c r="J4" s="73"/>
      <c r="K4" s="73"/>
    </row>
    <row r="5" spans="1:11" ht="23.25">
      <c r="A5" s="1" t="s">
        <v>3</v>
      </c>
      <c r="B5" s="2"/>
      <c r="C5" s="3"/>
      <c r="D5" s="2"/>
      <c r="E5" s="2"/>
      <c r="F5" s="2"/>
      <c r="G5" s="2"/>
      <c r="H5" s="2"/>
      <c r="I5" s="2"/>
      <c r="J5" s="2"/>
      <c r="K5" s="4"/>
    </row>
    <row r="6" spans="1:11" ht="23.25">
      <c r="A6" s="73" t="s">
        <v>63</v>
      </c>
      <c r="B6" s="74"/>
      <c r="C6" s="74"/>
      <c r="D6" s="74"/>
      <c r="E6" s="160" t="s">
        <v>4</v>
      </c>
      <c r="F6" s="160"/>
      <c r="G6" s="161"/>
      <c r="H6" s="161"/>
      <c r="I6" s="161"/>
      <c r="J6" s="4"/>
      <c r="K6" s="4"/>
    </row>
    <row r="7" spans="1:11" ht="23.25">
      <c r="A7" s="5" t="s">
        <v>5</v>
      </c>
      <c r="B7" s="6"/>
      <c r="C7" s="162"/>
      <c r="D7" s="162"/>
      <c r="E7" s="162"/>
      <c r="F7" s="7" t="s">
        <v>6</v>
      </c>
      <c r="G7" s="169" t="s">
        <v>7</v>
      </c>
      <c r="H7" s="169"/>
      <c r="I7" s="118"/>
      <c r="J7" s="118"/>
      <c r="K7" s="118"/>
    </row>
    <row r="8" spans="1:11" ht="23.25">
      <c r="A8" s="163" t="s">
        <v>187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1" ht="23.25">
      <c r="A9" s="8" t="s">
        <v>8</v>
      </c>
      <c r="B9" s="4"/>
      <c r="C9" s="9"/>
      <c r="D9" s="103" t="s">
        <v>9</v>
      </c>
      <c r="E9" s="2"/>
      <c r="F9" s="164"/>
      <c r="G9" s="165"/>
      <c r="H9" s="103" t="s">
        <v>10</v>
      </c>
      <c r="I9" s="166"/>
      <c r="J9" s="166"/>
      <c r="K9" s="11" t="s">
        <v>6</v>
      </c>
    </row>
    <row r="10" spans="1:11" ht="23.25">
      <c r="A10" s="12" t="s">
        <v>11</v>
      </c>
      <c r="B10" s="13"/>
      <c r="C10" s="13"/>
      <c r="D10" s="15" t="s">
        <v>12</v>
      </c>
      <c r="E10" s="16" t="s">
        <v>188</v>
      </c>
      <c r="F10" s="17"/>
      <c r="G10" s="17"/>
      <c r="H10" s="77"/>
      <c r="I10" s="77"/>
      <c r="J10" s="78">
        <f>I10-H10</f>
        <v>0</v>
      </c>
      <c r="K10" s="17"/>
    </row>
    <row r="11" spans="1:11" ht="23.25">
      <c r="A11" s="18"/>
      <c r="B11" s="105" t="s">
        <v>66</v>
      </c>
      <c r="C11" s="13"/>
      <c r="D11" s="15" t="s">
        <v>69</v>
      </c>
      <c r="E11" s="19"/>
      <c r="F11" s="20" t="s">
        <v>14</v>
      </c>
      <c r="G11" s="167">
        <f>C7</f>
        <v>0</v>
      </c>
      <c r="H11" s="167"/>
      <c r="I11" s="96" t="s">
        <v>6</v>
      </c>
      <c r="J11" s="100"/>
      <c r="K11" s="96"/>
    </row>
    <row r="12" spans="1:11" ht="23.25">
      <c r="A12" s="15"/>
      <c r="B12" s="13"/>
      <c r="C12" s="13"/>
      <c r="D12" s="15"/>
      <c r="E12" s="19"/>
      <c r="F12" s="21"/>
      <c r="G12" s="22"/>
      <c r="H12" s="23" t="str">
        <f>"( "&amp;BAHTTEXT(G11)&amp;" )"</f>
        <v>( ศูนย์บาทถ้วน )</v>
      </c>
      <c r="I12" s="23"/>
      <c r="J12" s="23"/>
      <c r="K12" s="99"/>
    </row>
    <row r="13" spans="1:11" ht="23.25">
      <c r="A13" s="2"/>
      <c r="B13" s="4"/>
      <c r="C13" s="4"/>
      <c r="D13" s="2"/>
      <c r="E13" s="24"/>
      <c r="F13" s="2"/>
      <c r="G13" s="4"/>
      <c r="H13" s="99"/>
      <c r="I13" s="99"/>
      <c r="J13" s="99"/>
      <c r="K13" s="99"/>
    </row>
    <row r="14" spans="1:11" ht="23.25">
      <c r="A14" s="18" t="s">
        <v>15</v>
      </c>
      <c r="B14" s="13"/>
      <c r="C14" s="25" t="s">
        <v>16</v>
      </c>
      <c r="D14" s="13" t="s">
        <v>185</v>
      </c>
      <c r="E14" s="15"/>
      <c r="F14" s="13"/>
      <c r="G14" s="13"/>
      <c r="H14" s="13"/>
      <c r="I14" s="13"/>
      <c r="J14" s="13"/>
      <c r="K14" s="13"/>
    </row>
    <row r="15" spans="1:11" s="89" customFormat="1" ht="23.25">
      <c r="A15" s="86"/>
      <c r="B15" s="2"/>
      <c r="C15" s="87" t="s">
        <v>18</v>
      </c>
      <c r="D15" s="11"/>
      <c r="E15" s="2"/>
      <c r="F15" s="2"/>
      <c r="G15" s="88"/>
      <c r="H15" s="106" t="s">
        <v>71</v>
      </c>
      <c r="I15" s="161"/>
      <c r="J15" s="161"/>
      <c r="K15" s="2"/>
    </row>
    <row r="16" spans="1:11" s="89" customFormat="1" ht="23.25">
      <c r="A16" s="90"/>
      <c r="B16" s="4"/>
      <c r="C16" s="91" t="s">
        <v>19</v>
      </c>
      <c r="D16" s="109">
        <v>1</v>
      </c>
      <c r="E16" s="91" t="s">
        <v>21</v>
      </c>
      <c r="F16" s="109">
        <v>1</v>
      </c>
      <c r="G16" s="91" t="s">
        <v>180</v>
      </c>
      <c r="H16" s="109">
        <v>1</v>
      </c>
      <c r="I16" s="92"/>
      <c r="J16" s="114"/>
      <c r="K16" s="31"/>
    </row>
    <row r="17" spans="1:11" ht="23.25">
      <c r="A17" s="27"/>
      <c r="B17" s="13"/>
      <c r="C17" s="28"/>
      <c r="D17" s="30"/>
      <c r="E17" s="28"/>
      <c r="F17" s="30"/>
      <c r="G17" s="28"/>
      <c r="H17" s="30"/>
      <c r="I17" s="28"/>
      <c r="J17" s="30"/>
      <c r="K17" s="31"/>
    </row>
    <row r="18" spans="1:11" ht="23.25">
      <c r="A18" s="32"/>
      <c r="B18" s="13"/>
      <c r="C18" s="18" t="s">
        <v>23</v>
      </c>
      <c r="D18" s="14"/>
      <c r="E18" s="15"/>
      <c r="F18" s="15"/>
      <c r="G18" s="26"/>
      <c r="H18" s="107" t="s">
        <v>71</v>
      </c>
      <c r="I18" s="168"/>
      <c r="J18" s="168"/>
      <c r="K18" s="15"/>
    </row>
    <row r="19" spans="1:11" ht="23.25">
      <c r="A19" s="32"/>
      <c r="B19" s="13"/>
      <c r="C19" s="28" t="s">
        <v>24</v>
      </c>
      <c r="D19" s="108">
        <v>1</v>
      </c>
      <c r="E19" s="20" t="s">
        <v>26</v>
      </c>
      <c r="F19" s="108">
        <v>1</v>
      </c>
      <c r="G19" s="20" t="s">
        <v>181</v>
      </c>
      <c r="H19" s="108">
        <v>1</v>
      </c>
      <c r="I19" s="20"/>
      <c r="J19" s="115"/>
      <c r="K19" s="26"/>
    </row>
    <row r="20" spans="1:11" ht="23.25">
      <c r="A20" s="32"/>
      <c r="B20" s="13"/>
      <c r="C20" s="28"/>
      <c r="D20" s="34"/>
      <c r="E20" s="20"/>
      <c r="F20" s="34"/>
      <c r="G20" s="20"/>
      <c r="H20" s="35"/>
      <c r="I20" s="20"/>
      <c r="J20" s="35"/>
      <c r="K20" s="13"/>
    </row>
    <row r="21" spans="1:11" ht="23.25">
      <c r="A21" s="32"/>
      <c r="B21" s="26"/>
      <c r="C21" s="18" t="s">
        <v>28</v>
      </c>
      <c r="D21" s="14"/>
      <c r="E21" s="15"/>
      <c r="F21" s="15"/>
      <c r="G21" s="26"/>
      <c r="H21" s="26"/>
      <c r="I21" s="26"/>
      <c r="J21" s="15"/>
      <c r="K21" s="15"/>
    </row>
    <row r="22" spans="1:11" ht="23.25">
      <c r="A22" s="32"/>
      <c r="B22" s="15"/>
      <c r="C22" s="36" t="s">
        <v>29</v>
      </c>
      <c r="D22" s="112">
        <f>D19/D16</f>
        <v>1</v>
      </c>
      <c r="E22" s="37" t="s">
        <v>31</v>
      </c>
      <c r="F22" s="112">
        <f>F19/F16</f>
        <v>1</v>
      </c>
      <c r="G22" s="38" t="s">
        <v>189</v>
      </c>
      <c r="H22" s="60">
        <f>H19/H16</f>
        <v>1</v>
      </c>
      <c r="I22" s="20"/>
      <c r="J22" s="39"/>
      <c r="K22" s="15"/>
    </row>
    <row r="23" spans="1:11" ht="23.25">
      <c r="A23" s="18" t="s">
        <v>33</v>
      </c>
      <c r="B23" s="15"/>
      <c r="C23" s="37" t="s">
        <v>34</v>
      </c>
      <c r="D23" s="40">
        <f>ROUNDDOWN(D22,3)</f>
        <v>1</v>
      </c>
      <c r="E23" s="37" t="s">
        <v>34</v>
      </c>
      <c r="F23" s="40">
        <f>ROUNDDOWN(F22,3)</f>
        <v>1</v>
      </c>
      <c r="G23" s="38"/>
      <c r="H23" s="40">
        <f>ROUNDDOWN(H22,3)</f>
        <v>1</v>
      </c>
      <c r="I23" s="116"/>
      <c r="J23" s="83"/>
      <c r="K23" s="15"/>
    </row>
    <row r="24" spans="1:11" ht="23.25">
      <c r="A24" s="18"/>
      <c r="B24" s="15"/>
      <c r="C24" s="37"/>
      <c r="D24" s="83"/>
      <c r="E24" s="37"/>
      <c r="F24" s="42"/>
      <c r="G24" s="37"/>
      <c r="H24" s="43"/>
      <c r="I24" s="38"/>
      <c r="J24" s="44"/>
      <c r="K24" s="15"/>
    </row>
    <row r="25" spans="1:11" ht="23.25">
      <c r="A25" s="13"/>
      <c r="B25" s="13"/>
      <c r="C25" s="18" t="s">
        <v>35</v>
      </c>
      <c r="D25" s="45"/>
      <c r="E25" s="13"/>
      <c r="F25" s="13"/>
      <c r="G25" s="13"/>
      <c r="H25" s="13"/>
      <c r="I25" s="13"/>
      <c r="J25" s="13"/>
      <c r="K25" s="13"/>
    </row>
    <row r="26" spans="1:11" ht="23.25">
      <c r="A26" s="13"/>
      <c r="B26" s="98"/>
      <c r="C26" s="135" t="s">
        <v>186</v>
      </c>
      <c r="D26" s="135"/>
      <c r="E26" s="135"/>
      <c r="F26" s="135"/>
      <c r="G26" s="135"/>
      <c r="H26" s="135"/>
      <c r="I26" s="135"/>
      <c r="J26" s="135"/>
      <c r="K26" s="135"/>
    </row>
    <row r="27" spans="1:11" ht="23.25">
      <c r="A27" s="13"/>
      <c r="B27" s="15"/>
      <c r="C27" s="119">
        <v>0.4</v>
      </c>
      <c r="D27" s="46" t="s">
        <v>80</v>
      </c>
      <c r="E27" s="47">
        <f>D23</f>
        <v>1</v>
      </c>
      <c r="F27" s="48" t="s">
        <v>37</v>
      </c>
      <c r="G27" s="49">
        <f>F23</f>
        <v>1</v>
      </c>
      <c r="H27" s="50" t="s">
        <v>38</v>
      </c>
      <c r="I27" s="47">
        <f>+H23</f>
        <v>1</v>
      </c>
      <c r="J27" s="50"/>
      <c r="K27" s="49"/>
    </row>
    <row r="28" spans="1:11" ht="23.25">
      <c r="A28" s="13"/>
      <c r="B28" s="13"/>
      <c r="C28" s="13" t="s">
        <v>141</v>
      </c>
      <c r="D28" s="113"/>
      <c r="E28" s="51">
        <f>SUM(0.1* E27)</f>
        <v>0.1</v>
      </c>
      <c r="F28" s="98" t="s">
        <v>41</v>
      </c>
      <c r="G28" s="51">
        <f>SUM(0.1*G27)</f>
        <v>0.1</v>
      </c>
      <c r="H28" s="98" t="s">
        <v>41</v>
      </c>
      <c r="I28" s="51">
        <f>SUM(0.4*I27)</f>
        <v>0.4</v>
      </c>
      <c r="J28" s="98"/>
      <c r="K28" s="51"/>
    </row>
    <row r="29" spans="1:11" ht="23.25">
      <c r="A29" s="18" t="s">
        <v>33</v>
      </c>
      <c r="B29" s="18"/>
      <c r="C29" s="13" t="s">
        <v>141</v>
      </c>
      <c r="D29" s="136">
        <f>TRUNC(E28,3)</f>
        <v>0.1</v>
      </c>
      <c r="E29" s="136">
        <f>TRUNC(E28,3)</f>
        <v>0.1</v>
      </c>
      <c r="F29" s="98" t="s">
        <v>41</v>
      </c>
      <c r="G29" s="101">
        <f>TRUNC(G28,3)</f>
        <v>0.1</v>
      </c>
      <c r="H29" s="98" t="s">
        <v>42</v>
      </c>
      <c r="I29" s="102">
        <f>TRUNC(I28,3)</f>
        <v>0.4</v>
      </c>
      <c r="J29" s="98"/>
      <c r="K29" s="102"/>
    </row>
    <row r="30" spans="1:11" ht="23.25">
      <c r="A30" s="13"/>
      <c r="B30" s="13"/>
      <c r="C30" s="38" t="s">
        <v>43</v>
      </c>
      <c r="D30" s="137">
        <f>C27+D29+G29+I29+K29</f>
        <v>1</v>
      </c>
      <c r="E30" s="137"/>
      <c r="F30" s="52"/>
      <c r="G30" s="53"/>
      <c r="H30" s="15"/>
      <c r="I30" s="15"/>
      <c r="J30" s="15"/>
      <c r="K30" s="13"/>
    </row>
    <row r="31" spans="1:11" ht="23.25">
      <c r="A31" s="13"/>
      <c r="B31" s="13"/>
      <c r="C31" s="54" t="s">
        <v>44</v>
      </c>
      <c r="D31" s="13"/>
      <c r="E31" s="13"/>
      <c r="F31" s="13"/>
      <c r="G31" s="13"/>
      <c r="H31" s="137">
        <f>TRUNC(D30,3)</f>
        <v>1</v>
      </c>
      <c r="I31" s="137"/>
      <c r="J31" s="13"/>
      <c r="K31" s="15"/>
    </row>
    <row r="32" spans="1:11" ht="23.25">
      <c r="A32" s="13"/>
      <c r="B32" s="13"/>
      <c r="C32" s="54"/>
      <c r="D32" s="13"/>
      <c r="E32" s="13"/>
      <c r="F32" s="13"/>
      <c r="G32" s="13"/>
      <c r="H32" s="97"/>
      <c r="I32" s="97"/>
      <c r="J32" s="13"/>
      <c r="K32" s="15"/>
    </row>
    <row r="33" spans="1:11" ht="23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3.25">
      <c r="A34" s="13"/>
      <c r="B34" s="13"/>
      <c r="C34" s="54" t="s">
        <v>45</v>
      </c>
      <c r="D34" s="13"/>
      <c r="E34" s="13"/>
      <c r="F34" s="13"/>
      <c r="G34" s="13"/>
      <c r="H34" s="139">
        <f>H31</f>
        <v>1</v>
      </c>
      <c r="I34" s="140"/>
      <c r="J34" s="13"/>
      <c r="K34" s="55"/>
    </row>
    <row r="35" spans="1:11" ht="23.25">
      <c r="A35" s="13"/>
      <c r="B35" s="13" t="s">
        <v>46</v>
      </c>
      <c r="C35" s="13"/>
      <c r="D35" s="13"/>
      <c r="E35" s="13"/>
      <c r="F35" s="13"/>
      <c r="G35" s="13"/>
      <c r="H35" s="83"/>
      <c r="I35" s="83"/>
      <c r="J35" s="13"/>
      <c r="K35" s="15"/>
    </row>
    <row r="36" spans="1:11" ht="23.25">
      <c r="A36" s="13"/>
      <c r="B36" s="13" t="s">
        <v>47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 ht="23.25">
      <c r="A37" s="13"/>
      <c r="B37" s="54" t="s">
        <v>48</v>
      </c>
      <c r="C37" s="98"/>
      <c r="D37" s="13"/>
      <c r="E37" s="56"/>
      <c r="F37" s="57"/>
      <c r="G37" s="58" t="s">
        <v>49</v>
      </c>
      <c r="H37" s="13"/>
      <c r="I37" s="59">
        <v>0.96</v>
      </c>
      <c r="J37" s="48"/>
      <c r="K37" s="60"/>
    </row>
    <row r="38" spans="1:11" ht="23.25">
      <c r="A38" s="13"/>
      <c r="B38" s="54" t="s">
        <v>50</v>
      </c>
      <c r="C38" s="98"/>
      <c r="D38" s="13"/>
      <c r="E38" s="56"/>
      <c r="F38" s="57"/>
      <c r="G38" s="61" t="s">
        <v>51</v>
      </c>
      <c r="H38" s="13"/>
      <c r="I38" s="59">
        <v>1.04</v>
      </c>
      <c r="J38" s="48"/>
      <c r="K38" s="60"/>
    </row>
    <row r="39" spans="1:11" ht="23.25">
      <c r="A39" s="13"/>
      <c r="B39" s="13"/>
      <c r="C39" s="96" t="s">
        <v>52</v>
      </c>
      <c r="D39" s="13"/>
      <c r="E39" s="141" t="str">
        <f>IF(H34&lt;=$I37,"ให้เรียกเงินคืน"," 0 ")</f>
        <v xml:space="preserve"> 0 </v>
      </c>
      <c r="F39" s="142"/>
      <c r="G39" s="143" t="str">
        <f>IF(H34&gt;=$I38,"ให้เพิ่มค่างาน"," 0 ")</f>
        <v xml:space="preserve"> 0 </v>
      </c>
      <c r="H39" s="144"/>
      <c r="I39" s="145" t="str">
        <f>IF(E39=G39,"อยู่ในช่วง 4%",0)</f>
        <v>อยู่ในช่วง 4%</v>
      </c>
      <c r="J39" s="146"/>
      <c r="K39" s="48"/>
    </row>
    <row r="40" spans="1:11" ht="23.25">
      <c r="A40" s="13"/>
      <c r="B40" s="13"/>
      <c r="C40" s="96" t="s">
        <v>53</v>
      </c>
      <c r="D40" s="13"/>
      <c r="E40" s="149">
        <f>IF(H34&lt;I37,"ต่ำกว่า 4 %", 0)</f>
        <v>0</v>
      </c>
      <c r="F40" s="150"/>
      <c r="G40" s="151" t="str">
        <f>IF(H34&gt;I38,"สูงกว่า 4%","0")</f>
        <v>0</v>
      </c>
      <c r="H40" s="152"/>
      <c r="I40" s="147"/>
      <c r="J40" s="148"/>
      <c r="K40" s="15"/>
    </row>
    <row r="41" spans="1:11" ht="23.25">
      <c r="A41" s="13"/>
      <c r="B41" s="13"/>
      <c r="C41" s="20" t="s">
        <v>54</v>
      </c>
      <c r="D41" s="54" t="s">
        <v>55</v>
      </c>
      <c r="E41" s="13"/>
      <c r="F41" s="13"/>
      <c r="G41" s="62" t="str">
        <f>IF($H$34&lt;$I$37,$I$37-$H$34,"ไม่มี")</f>
        <v>ไม่มี</v>
      </c>
      <c r="H41" s="63"/>
      <c r="I41" s="64"/>
      <c r="J41" s="13"/>
      <c r="K41" s="13"/>
    </row>
    <row r="42" spans="1:11" ht="23.25">
      <c r="A42" s="13"/>
      <c r="B42" s="13"/>
      <c r="C42" s="20"/>
      <c r="D42" s="54" t="s">
        <v>56</v>
      </c>
      <c r="E42" s="13"/>
      <c r="F42" s="13"/>
      <c r="G42" s="62" t="str">
        <f>IF(H34&gt;=I38,H34-I38,"ไม่มี")</f>
        <v>ไม่มี</v>
      </c>
      <c r="H42" s="63"/>
      <c r="I42" s="64"/>
      <c r="J42" s="13"/>
      <c r="K42" s="13"/>
    </row>
    <row r="43" spans="1:11" ht="23.25">
      <c r="A43" s="13"/>
      <c r="B43" s="13"/>
      <c r="C43" s="13"/>
      <c r="D43" s="13"/>
      <c r="E43" s="65" t="s">
        <v>57</v>
      </c>
      <c r="F43" s="66" t="s">
        <v>58</v>
      </c>
      <c r="G43" s="67"/>
      <c r="H43" s="57"/>
      <c r="I43" s="68"/>
      <c r="J43" s="57"/>
      <c r="K43" s="57"/>
    </row>
    <row r="44" spans="1:11" ht="23.25">
      <c r="A44" s="20"/>
      <c r="B44" s="13" t="s">
        <v>59</v>
      </c>
      <c r="C44" s="13"/>
      <c r="D44" s="132" t="str">
        <f>E39</f>
        <v xml:space="preserve"> 0 </v>
      </c>
      <c r="E44" s="132"/>
      <c r="F44" s="20" t="s">
        <v>60</v>
      </c>
      <c r="G44" s="133">
        <f>I9</f>
        <v>0</v>
      </c>
      <c r="H44" s="133"/>
      <c r="I44" s="95" t="s">
        <v>61</v>
      </c>
      <c r="J44" s="69">
        <f>IF(G41="ไม่มี",0,G41)</f>
        <v>0</v>
      </c>
      <c r="K44" s="70"/>
    </row>
    <row r="45" spans="1:11" ht="23.25">
      <c r="A45" s="13"/>
      <c r="B45" s="13"/>
      <c r="C45" s="13"/>
      <c r="D45" s="13"/>
      <c r="E45" s="13"/>
      <c r="F45" s="20" t="s">
        <v>60</v>
      </c>
      <c r="G45" s="129">
        <f>IF(D44="ให้เรียกเงินคืน",(G44*J44),0)</f>
        <v>0</v>
      </c>
      <c r="H45" s="129"/>
      <c r="I45" s="130"/>
      <c r="J45" s="130"/>
      <c r="K45" s="130"/>
    </row>
    <row r="46" spans="1:11" ht="23.25">
      <c r="A46" s="26"/>
      <c r="B46" s="26"/>
      <c r="C46" s="26"/>
      <c r="D46" s="26"/>
      <c r="E46" s="26"/>
      <c r="F46" s="131" t="str">
        <f>BAHTTEXT(G45)</f>
        <v>ศูนย์บาทถ้วน</v>
      </c>
      <c r="G46" s="131"/>
      <c r="H46" s="131"/>
      <c r="I46" s="131"/>
      <c r="J46" s="131"/>
      <c r="K46" s="99"/>
    </row>
    <row r="47" spans="1:11" ht="23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23.25">
      <c r="A48" s="13"/>
      <c r="B48" s="13" t="s">
        <v>59</v>
      </c>
      <c r="C48" s="13"/>
      <c r="D48" s="132" t="str">
        <f>G39</f>
        <v xml:space="preserve"> 0 </v>
      </c>
      <c r="E48" s="132"/>
      <c r="F48" s="20" t="s">
        <v>60</v>
      </c>
      <c r="G48" s="133">
        <f>G44</f>
        <v>0</v>
      </c>
      <c r="H48" s="133"/>
      <c r="I48" s="95" t="s">
        <v>61</v>
      </c>
      <c r="J48" s="69">
        <f>IF(G42="ไม่มี",0,G42)</f>
        <v>0</v>
      </c>
      <c r="K48" s="13"/>
    </row>
    <row r="49" spans="1:11" ht="23.25">
      <c r="A49" s="13"/>
      <c r="B49" s="13"/>
      <c r="C49" s="13"/>
      <c r="D49" s="13"/>
      <c r="E49" s="13"/>
      <c r="F49" s="20" t="s">
        <v>60</v>
      </c>
      <c r="G49" s="134">
        <f>IF(D48=" 0 ",0,G48*J48)</f>
        <v>0</v>
      </c>
      <c r="H49" s="134"/>
      <c r="I49" s="13"/>
      <c r="J49" s="13"/>
      <c r="K49" s="13"/>
    </row>
    <row r="50" spans="1:11" ht="23.25">
      <c r="A50" s="13"/>
      <c r="B50" s="26"/>
      <c r="C50" s="26"/>
      <c r="D50" s="26"/>
      <c r="E50" s="127" t="str">
        <f>BAHTTEXT(G49)</f>
        <v>ศูนย์บาทถ้วน</v>
      </c>
      <c r="F50" s="127"/>
      <c r="G50" s="127"/>
      <c r="H50" s="127"/>
      <c r="I50" s="127"/>
      <c r="J50" s="127"/>
      <c r="K50" s="127"/>
    </row>
    <row r="51" spans="1:11" ht="23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23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23.25">
      <c r="A53" s="13"/>
      <c r="B53" s="13"/>
      <c r="C53" s="13"/>
      <c r="D53" s="13"/>
      <c r="E53" s="13"/>
      <c r="F53" s="13"/>
      <c r="G53" s="13"/>
      <c r="H53" s="13" t="s">
        <v>65</v>
      </c>
      <c r="I53" s="128"/>
      <c r="J53" s="128"/>
      <c r="K53" s="128"/>
    </row>
    <row r="54" spans="1:11" ht="23.25">
      <c r="A54" s="13"/>
      <c r="B54" s="13"/>
      <c r="C54" s="13"/>
      <c r="D54" s="13"/>
      <c r="E54" s="13"/>
      <c r="F54" s="13"/>
      <c r="G54" s="13"/>
      <c r="H54" s="13"/>
      <c r="I54" s="94"/>
      <c r="J54" s="94"/>
      <c r="K54" s="94"/>
    </row>
    <row r="55" spans="1:11" ht="23.25">
      <c r="A55" s="71"/>
      <c r="B55" s="71"/>
      <c r="C55" s="71"/>
      <c r="D55" s="72" t="s">
        <v>64</v>
      </c>
      <c r="E55" s="72"/>
      <c r="F55" s="72"/>
      <c r="G55" s="4" t="s">
        <v>67</v>
      </c>
      <c r="H55" s="71"/>
      <c r="I55" s="71"/>
      <c r="J55" s="71"/>
      <c r="K55" s="71"/>
    </row>
    <row r="56" spans="1:11" ht="23.25">
      <c r="A56" s="71"/>
      <c r="B56" s="71"/>
      <c r="C56" s="71"/>
      <c r="D56" s="135"/>
      <c r="E56" s="135"/>
      <c r="F56" s="135"/>
      <c r="G56" s="135"/>
      <c r="H56" s="71"/>
      <c r="I56" s="71"/>
      <c r="J56" s="71"/>
      <c r="K56" s="71"/>
    </row>
    <row r="57" spans="1:11" ht="23.25">
      <c r="A57" s="71"/>
      <c r="B57" s="72"/>
      <c r="C57" s="72"/>
      <c r="D57" s="170"/>
      <c r="E57" s="170"/>
      <c r="F57" s="170"/>
      <c r="G57" s="170"/>
      <c r="H57" s="72"/>
      <c r="I57" s="72"/>
      <c r="J57" s="4"/>
      <c r="K57" s="4"/>
    </row>
    <row r="58" spans="1:11" ht="23.25">
      <c r="A58" s="71"/>
      <c r="B58" s="72"/>
      <c r="C58" s="72"/>
      <c r="D58" s="103"/>
      <c r="E58" s="103"/>
      <c r="F58" s="103"/>
      <c r="G58" s="103"/>
      <c r="H58" s="72"/>
      <c r="I58" s="72"/>
      <c r="J58" s="4"/>
      <c r="K58" s="4"/>
    </row>
    <row r="59" spans="1:11" ht="23.25">
      <c r="A59" s="71"/>
      <c r="B59" s="72" t="s">
        <v>64</v>
      </c>
      <c r="C59" s="72"/>
      <c r="D59" s="72"/>
      <c r="E59" s="4" t="s">
        <v>68</v>
      </c>
      <c r="G59" s="72" t="s">
        <v>64</v>
      </c>
      <c r="H59" s="72"/>
      <c r="I59" s="4" t="s">
        <v>70</v>
      </c>
      <c r="J59" s="4"/>
      <c r="K59" s="4"/>
    </row>
    <row r="60" spans="1:11" ht="23.25">
      <c r="A60" s="71"/>
      <c r="B60" s="135"/>
      <c r="C60" s="135"/>
      <c r="D60" s="135"/>
      <c r="E60" s="135"/>
      <c r="G60" s="171"/>
      <c r="H60" s="171"/>
      <c r="I60" s="171"/>
      <c r="J60" s="171"/>
      <c r="K60" s="104"/>
    </row>
    <row r="61" spans="1:11" ht="23.25">
      <c r="A61" s="71"/>
      <c r="B61" s="170"/>
      <c r="C61" s="170"/>
      <c r="D61" s="170"/>
      <c r="E61" s="170"/>
      <c r="G61" s="170"/>
      <c r="H61" s="170"/>
      <c r="I61" s="170"/>
      <c r="J61" s="4"/>
      <c r="K61" s="4"/>
    </row>
    <row r="62" spans="1:11" ht="23.25">
      <c r="A62" s="71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23.25">
      <c r="A63" s="71"/>
      <c r="B63" s="4"/>
      <c r="C63" s="4"/>
      <c r="D63" s="103"/>
      <c r="E63" s="72"/>
      <c r="F63" s="72"/>
      <c r="G63" s="4"/>
      <c r="H63" s="4"/>
      <c r="I63" s="4"/>
      <c r="J63" s="4"/>
      <c r="K63" s="4"/>
    </row>
    <row r="64" spans="1:11" ht="23.25">
      <c r="A64" s="71"/>
      <c r="B64" s="4"/>
      <c r="C64" s="4"/>
      <c r="D64" s="103"/>
      <c r="E64" s="72"/>
      <c r="F64" s="72"/>
      <c r="G64" s="4"/>
      <c r="H64" s="4"/>
      <c r="I64" s="4"/>
      <c r="J64" s="4"/>
      <c r="K64" s="4"/>
    </row>
    <row r="65" spans="1:11" ht="23.25">
      <c r="A65" s="71"/>
      <c r="B65" s="72"/>
      <c r="C65" s="72"/>
      <c r="D65" s="4"/>
      <c r="E65" s="13"/>
      <c r="F65" s="4"/>
      <c r="G65" s="4"/>
      <c r="K65" s="4"/>
    </row>
    <row r="66" spans="1:11" ht="23.25">
      <c r="A66" s="71"/>
      <c r="B66" s="72"/>
      <c r="C66" s="104"/>
      <c r="D66" s="4"/>
      <c r="E66" s="4"/>
      <c r="F66" s="4"/>
      <c r="G66" s="4"/>
      <c r="K66" s="4"/>
    </row>
    <row r="67" spans="1:11" ht="23.25">
      <c r="A67" s="71"/>
      <c r="B67" s="4"/>
      <c r="C67" s="4"/>
      <c r="D67" s="4"/>
      <c r="E67" s="4"/>
      <c r="F67" s="4"/>
      <c r="G67" s="4"/>
      <c r="K67" s="4"/>
    </row>
    <row r="68" spans="1:11">
      <c r="E68" s="76"/>
    </row>
  </sheetData>
  <mergeCells count="40">
    <mergeCell ref="C7:E7"/>
    <mergeCell ref="G7:H7"/>
    <mergeCell ref="A1:K1"/>
    <mergeCell ref="A2:K2"/>
    <mergeCell ref="C3:K3"/>
    <mergeCell ref="E6:F6"/>
    <mergeCell ref="G6:I6"/>
    <mergeCell ref="H34:I34"/>
    <mergeCell ref="A8:K8"/>
    <mergeCell ref="F9:G9"/>
    <mergeCell ref="I9:J9"/>
    <mergeCell ref="G11:H11"/>
    <mergeCell ref="I15:J15"/>
    <mergeCell ref="I18:J18"/>
    <mergeCell ref="C26:K26"/>
    <mergeCell ref="D29:E29"/>
    <mergeCell ref="D30:E30"/>
    <mergeCell ref="H31:I31"/>
    <mergeCell ref="A33:K33"/>
    <mergeCell ref="G49:H49"/>
    <mergeCell ref="E39:F39"/>
    <mergeCell ref="G39:H39"/>
    <mergeCell ref="I39:J40"/>
    <mergeCell ref="E40:F40"/>
    <mergeCell ref="G40:H40"/>
    <mergeCell ref="D44:E44"/>
    <mergeCell ref="G44:H44"/>
    <mergeCell ref="G45:H45"/>
    <mergeCell ref="I45:K45"/>
    <mergeCell ref="F46:J46"/>
    <mergeCell ref="D48:E48"/>
    <mergeCell ref="G48:H48"/>
    <mergeCell ref="B61:E61"/>
    <mergeCell ref="G61:I61"/>
    <mergeCell ref="E50:K50"/>
    <mergeCell ref="I53:K53"/>
    <mergeCell ref="D56:G56"/>
    <mergeCell ref="D57:G57"/>
    <mergeCell ref="B60:E60"/>
    <mergeCell ref="G60:J60"/>
  </mergeCells>
  <pageMargins left="0.26" right="0.13" top="0.75" bottom="0.75" header="0.3" footer="0.3"/>
  <pageSetup paperSize="9" orientation="portrait" r:id="rId1"/>
  <headerFooter>
    <oddHeader>&amp;R&amp;P/&amp;N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7BFCE-6CCC-4E48-914E-B2C8E014FEE2}">
  <sheetPr>
    <tabColor rgb="FF92D050"/>
  </sheetPr>
  <dimension ref="A1:K68"/>
  <sheetViews>
    <sheetView topLeftCell="A7" zoomScaleNormal="100" workbookViewId="0">
      <selection activeCell="K29" sqref="K29"/>
    </sheetView>
  </sheetViews>
  <sheetFormatPr defaultRowHeight="15"/>
  <cols>
    <col min="1" max="1" width="6.7109375" customWidth="1"/>
    <col min="2" max="2" width="10.5703125" customWidth="1"/>
    <col min="3" max="3" width="9.28515625" customWidth="1"/>
    <col min="5" max="5" width="7.140625" customWidth="1"/>
    <col min="6" max="6" width="13.85546875" customWidth="1"/>
    <col min="7" max="7" width="7.28515625" customWidth="1"/>
    <col min="8" max="8" width="10.85546875" customWidth="1"/>
    <col min="9" max="9" width="9.140625" customWidth="1"/>
    <col min="10" max="10" width="7.42578125" customWidth="1"/>
    <col min="11" max="11" width="8" customWidth="1"/>
  </cols>
  <sheetData>
    <row r="1" spans="1:11" ht="23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</row>
    <row r="2" spans="1:11" ht="23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11" ht="23.25">
      <c r="A3" s="1" t="s">
        <v>2</v>
      </c>
      <c r="B3" s="2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23.25">
      <c r="A4" s="73" t="s">
        <v>62</v>
      </c>
      <c r="B4" s="73"/>
      <c r="C4" s="73" t="s">
        <v>121</v>
      </c>
      <c r="D4" s="73"/>
      <c r="E4" s="73"/>
      <c r="F4" s="73"/>
      <c r="G4" s="73"/>
      <c r="H4" s="73"/>
      <c r="I4" s="73"/>
      <c r="J4" s="73"/>
      <c r="K4" s="73"/>
    </row>
    <row r="5" spans="1:11" ht="23.25">
      <c r="A5" s="1" t="s">
        <v>3</v>
      </c>
      <c r="B5" s="2"/>
      <c r="C5" s="3"/>
      <c r="D5" s="2"/>
      <c r="E5" s="2"/>
      <c r="F5" s="2"/>
      <c r="G5" s="2"/>
      <c r="H5" s="2"/>
      <c r="I5" s="2"/>
      <c r="J5" s="2"/>
      <c r="K5" s="4"/>
    </row>
    <row r="6" spans="1:11" ht="23.25">
      <c r="A6" s="73" t="s">
        <v>63</v>
      </c>
      <c r="B6" s="74"/>
      <c r="C6" s="74"/>
      <c r="D6" s="74"/>
      <c r="E6" s="160" t="s">
        <v>4</v>
      </c>
      <c r="F6" s="160"/>
      <c r="G6" s="161"/>
      <c r="H6" s="161"/>
      <c r="I6" s="161"/>
      <c r="J6" s="4"/>
      <c r="K6" s="4"/>
    </row>
    <row r="7" spans="1:11" ht="23.25">
      <c r="A7" s="5" t="s">
        <v>5</v>
      </c>
      <c r="B7" s="6"/>
      <c r="C7" s="162"/>
      <c r="D7" s="162"/>
      <c r="E7" s="162"/>
      <c r="F7" s="7" t="s">
        <v>6</v>
      </c>
      <c r="G7" s="169" t="s">
        <v>7</v>
      </c>
      <c r="H7" s="169"/>
      <c r="I7" s="118"/>
      <c r="J7" s="118"/>
      <c r="K7" s="118"/>
    </row>
    <row r="8" spans="1:11" ht="23.25">
      <c r="A8" s="163" t="s">
        <v>190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1" ht="23.25">
      <c r="A9" s="8" t="s">
        <v>8</v>
      </c>
      <c r="B9" s="4"/>
      <c r="C9" s="9"/>
      <c r="D9" s="103" t="s">
        <v>9</v>
      </c>
      <c r="E9" s="2"/>
      <c r="F9" s="164"/>
      <c r="G9" s="165"/>
      <c r="H9" s="103" t="s">
        <v>10</v>
      </c>
      <c r="I9" s="166"/>
      <c r="J9" s="166"/>
      <c r="K9" s="11" t="s">
        <v>6</v>
      </c>
    </row>
    <row r="10" spans="1:11" ht="23.25">
      <c r="A10" s="12" t="s">
        <v>11</v>
      </c>
      <c r="B10" s="13"/>
      <c r="C10" s="13"/>
      <c r="D10" s="15" t="s">
        <v>12</v>
      </c>
      <c r="E10" s="16" t="s">
        <v>191</v>
      </c>
      <c r="F10" s="17"/>
      <c r="G10" s="17"/>
      <c r="H10" s="77"/>
      <c r="I10" s="77"/>
      <c r="J10" s="78">
        <f>I10-H10</f>
        <v>0</v>
      </c>
      <c r="K10" s="17"/>
    </row>
    <row r="11" spans="1:11" ht="23.25">
      <c r="A11" s="18"/>
      <c r="B11" s="105" t="s">
        <v>66</v>
      </c>
      <c r="C11" s="13"/>
      <c r="D11" s="15" t="s">
        <v>69</v>
      </c>
      <c r="E11" s="19"/>
      <c r="F11" s="20" t="s">
        <v>14</v>
      </c>
      <c r="G11" s="167">
        <f>C7</f>
        <v>0</v>
      </c>
      <c r="H11" s="167"/>
      <c r="I11" s="96" t="s">
        <v>6</v>
      </c>
      <c r="J11" s="100"/>
      <c r="K11" s="96"/>
    </row>
    <row r="12" spans="1:11" ht="23.25">
      <c r="A12" s="15"/>
      <c r="B12" s="13"/>
      <c r="C12" s="13"/>
      <c r="D12" s="15"/>
      <c r="E12" s="19"/>
      <c r="F12" s="21"/>
      <c r="G12" s="22"/>
      <c r="H12" s="23" t="str">
        <f>"( "&amp;BAHTTEXT(G11)&amp;" )"</f>
        <v>( ศูนย์บาทถ้วน )</v>
      </c>
      <c r="I12" s="23"/>
      <c r="J12" s="23"/>
      <c r="K12" s="99"/>
    </row>
    <row r="13" spans="1:11" ht="23.25">
      <c r="A13" s="2"/>
      <c r="B13" s="4"/>
      <c r="C13" s="4"/>
      <c r="D13" s="2"/>
      <c r="E13" s="24"/>
      <c r="F13" s="2"/>
      <c r="G13" s="4"/>
      <c r="H13" s="99"/>
      <c r="I13" s="99"/>
      <c r="J13" s="99"/>
      <c r="K13" s="99"/>
    </row>
    <row r="14" spans="1:11" ht="23.25">
      <c r="A14" s="18" t="s">
        <v>15</v>
      </c>
      <c r="B14" s="13"/>
      <c r="C14" s="25" t="s">
        <v>16</v>
      </c>
      <c r="D14" s="13" t="s">
        <v>192</v>
      </c>
      <c r="E14" s="15"/>
      <c r="F14" s="13"/>
      <c r="G14" s="13"/>
      <c r="H14" s="13"/>
      <c r="I14" s="13"/>
      <c r="J14" s="13"/>
      <c r="K14" s="13"/>
    </row>
    <row r="15" spans="1:11" s="89" customFormat="1" ht="23.25">
      <c r="A15" s="86"/>
      <c r="B15" s="2"/>
      <c r="C15" s="87" t="s">
        <v>18</v>
      </c>
      <c r="D15" s="11"/>
      <c r="E15" s="2"/>
      <c r="F15" s="2"/>
      <c r="G15" s="88"/>
      <c r="H15" s="106" t="s">
        <v>71</v>
      </c>
      <c r="I15" s="161"/>
      <c r="J15" s="161"/>
      <c r="K15" s="2"/>
    </row>
    <row r="16" spans="1:11" s="89" customFormat="1" ht="23.25">
      <c r="A16" s="90"/>
      <c r="B16" s="4"/>
      <c r="C16" s="91" t="s">
        <v>19</v>
      </c>
      <c r="D16" s="109">
        <v>1</v>
      </c>
      <c r="E16" s="91" t="s">
        <v>21</v>
      </c>
      <c r="F16" s="109">
        <v>1</v>
      </c>
      <c r="G16" s="91" t="s">
        <v>73</v>
      </c>
      <c r="H16" s="109">
        <v>1</v>
      </c>
      <c r="I16" s="92" t="s">
        <v>74</v>
      </c>
      <c r="J16" s="110">
        <v>1</v>
      </c>
      <c r="K16" s="29"/>
    </row>
    <row r="17" spans="1:11" ht="23.25">
      <c r="A17" s="27"/>
      <c r="B17" s="13"/>
      <c r="C17" s="28"/>
      <c r="D17" s="30"/>
      <c r="E17" s="28"/>
      <c r="F17" s="30"/>
      <c r="G17" s="28"/>
      <c r="H17" s="30"/>
      <c r="I17" s="28"/>
      <c r="J17" s="30"/>
      <c r="K17" s="31"/>
    </row>
    <row r="18" spans="1:11" ht="23.25">
      <c r="A18" s="32"/>
      <c r="B18" s="13"/>
      <c r="C18" s="18" t="s">
        <v>23</v>
      </c>
      <c r="D18" s="14"/>
      <c r="E18" s="15"/>
      <c r="F18" s="15"/>
      <c r="G18" s="26"/>
      <c r="H18" s="107" t="s">
        <v>71</v>
      </c>
      <c r="I18" s="168"/>
      <c r="J18" s="168"/>
      <c r="K18" s="15"/>
    </row>
    <row r="19" spans="1:11" ht="23.25">
      <c r="A19" s="32"/>
      <c r="B19" s="13"/>
      <c r="C19" s="28" t="s">
        <v>24</v>
      </c>
      <c r="D19" s="108">
        <v>1</v>
      </c>
      <c r="E19" s="20" t="s">
        <v>26</v>
      </c>
      <c r="F19" s="108">
        <v>1</v>
      </c>
      <c r="G19" s="20" t="s">
        <v>75</v>
      </c>
      <c r="H19" s="108">
        <v>1</v>
      </c>
      <c r="I19" s="20" t="s">
        <v>76</v>
      </c>
      <c r="J19" s="111">
        <v>1</v>
      </c>
      <c r="K19" s="33"/>
    </row>
    <row r="20" spans="1:11" ht="23.25">
      <c r="A20" s="32"/>
      <c r="B20" s="13"/>
      <c r="C20" s="28"/>
      <c r="D20" s="34"/>
      <c r="E20" s="20"/>
      <c r="F20" s="34"/>
      <c r="G20" s="20"/>
      <c r="H20" s="35"/>
      <c r="I20" s="20"/>
      <c r="J20" s="35"/>
      <c r="K20" s="13"/>
    </row>
    <row r="21" spans="1:11" ht="23.25">
      <c r="A21" s="32"/>
      <c r="B21" s="26"/>
      <c r="C21" s="18" t="s">
        <v>28</v>
      </c>
      <c r="D21" s="14"/>
      <c r="E21" s="15"/>
      <c r="F21" s="15"/>
      <c r="G21" s="26"/>
      <c r="H21" s="26"/>
      <c r="I21" s="26"/>
      <c r="J21" s="15"/>
      <c r="K21" s="15"/>
    </row>
    <row r="22" spans="1:11" ht="23.25">
      <c r="A22" s="32"/>
      <c r="B22" s="15"/>
      <c r="C22" s="36" t="s">
        <v>29</v>
      </c>
      <c r="D22" s="112">
        <f>D19/D16</f>
        <v>1</v>
      </c>
      <c r="E22" s="37" t="s">
        <v>31</v>
      </c>
      <c r="F22" s="112">
        <f>F19/F16</f>
        <v>1</v>
      </c>
      <c r="G22" s="38" t="s">
        <v>77</v>
      </c>
      <c r="H22" s="60">
        <f>H19/H16</f>
        <v>1</v>
      </c>
      <c r="I22" s="20" t="s">
        <v>78</v>
      </c>
      <c r="J22" s="39">
        <f>SUM(J19/J16)</f>
        <v>1</v>
      </c>
      <c r="K22" s="15"/>
    </row>
    <row r="23" spans="1:11" ht="23.25">
      <c r="A23" s="18" t="s">
        <v>33</v>
      </c>
      <c r="B23" s="15"/>
      <c r="C23" s="37" t="s">
        <v>34</v>
      </c>
      <c r="D23" s="40">
        <f>ROUNDDOWN(D22,3)</f>
        <v>1</v>
      </c>
      <c r="E23" s="37" t="s">
        <v>34</v>
      </c>
      <c r="F23" s="40">
        <f>ROUNDDOWN(F22,3)</f>
        <v>1</v>
      </c>
      <c r="G23" s="38"/>
      <c r="H23" s="40">
        <f>ROUNDDOWN(H22,3)</f>
        <v>1</v>
      </c>
      <c r="I23" s="41"/>
      <c r="J23" s="40">
        <f>ROUNDDOWN(J22,3)</f>
        <v>1</v>
      </c>
      <c r="K23" s="15"/>
    </row>
    <row r="24" spans="1:11" ht="23.25">
      <c r="A24" s="18"/>
      <c r="B24" s="15"/>
      <c r="C24" s="37"/>
      <c r="D24" s="83"/>
      <c r="E24" s="37"/>
      <c r="F24" s="42"/>
      <c r="G24" s="37"/>
      <c r="H24" s="43"/>
      <c r="I24" s="38"/>
      <c r="J24" s="44"/>
      <c r="K24" s="15"/>
    </row>
    <row r="25" spans="1:11" ht="23.25">
      <c r="A25" s="13"/>
      <c r="B25" s="13"/>
      <c r="C25" s="18" t="s">
        <v>35</v>
      </c>
      <c r="D25" s="45"/>
      <c r="E25" s="13"/>
      <c r="F25" s="13"/>
      <c r="G25" s="13"/>
      <c r="H25" s="13"/>
      <c r="I25" s="13"/>
      <c r="J25" s="13"/>
      <c r="K25" s="13"/>
    </row>
    <row r="26" spans="1:11" ht="23.25">
      <c r="A26" s="13"/>
      <c r="B26" s="98"/>
      <c r="C26" s="135" t="s">
        <v>193</v>
      </c>
      <c r="D26" s="135"/>
      <c r="E26" s="135"/>
      <c r="F26" s="135"/>
      <c r="G26" s="135"/>
      <c r="H26" s="135"/>
      <c r="I26" s="135"/>
      <c r="J26" s="135"/>
      <c r="K26" s="135"/>
    </row>
    <row r="27" spans="1:11" ht="23.25">
      <c r="A27" s="13"/>
      <c r="B27" s="15"/>
      <c r="C27" s="119">
        <v>0.4</v>
      </c>
      <c r="D27" s="46" t="s">
        <v>80</v>
      </c>
      <c r="E27" s="47">
        <f>D23</f>
        <v>1</v>
      </c>
      <c r="F27" s="48" t="s">
        <v>126</v>
      </c>
      <c r="G27" s="49">
        <f>F23</f>
        <v>1</v>
      </c>
      <c r="H27" s="50" t="s">
        <v>82</v>
      </c>
      <c r="I27" s="47">
        <f>+H23</f>
        <v>1</v>
      </c>
      <c r="J27" s="50" t="s">
        <v>127</v>
      </c>
      <c r="K27" s="49">
        <f>SUM(J23)</f>
        <v>1</v>
      </c>
    </row>
    <row r="28" spans="1:11" ht="23.25">
      <c r="A28" s="13"/>
      <c r="B28" s="13"/>
      <c r="C28" s="13" t="s">
        <v>141</v>
      </c>
      <c r="D28" s="113"/>
      <c r="E28" s="51">
        <f>SUM(0.1* E27)</f>
        <v>0.1</v>
      </c>
      <c r="F28" s="98" t="s">
        <v>41</v>
      </c>
      <c r="G28" s="51">
        <f>SUM(0.15*G27)</f>
        <v>0.15</v>
      </c>
      <c r="H28" s="98" t="s">
        <v>41</v>
      </c>
      <c r="I28" s="51">
        <f>SUM(0.2*I27)</f>
        <v>0.2</v>
      </c>
      <c r="J28" s="98" t="s">
        <v>41</v>
      </c>
      <c r="K28" s="51">
        <f>SUM(0.15*K27)</f>
        <v>0.15</v>
      </c>
    </row>
    <row r="29" spans="1:11" ht="23.25">
      <c r="A29" s="18" t="s">
        <v>33</v>
      </c>
      <c r="B29" s="18"/>
      <c r="C29" s="13" t="s">
        <v>141</v>
      </c>
      <c r="D29" s="136">
        <f>TRUNC(E28,3)</f>
        <v>0.1</v>
      </c>
      <c r="E29" s="136">
        <f>TRUNC(E28,3)</f>
        <v>0.1</v>
      </c>
      <c r="F29" s="98" t="s">
        <v>41</v>
      </c>
      <c r="G29" s="101">
        <f>TRUNC(G28,3)</f>
        <v>0.15</v>
      </c>
      <c r="H29" s="98" t="s">
        <v>42</v>
      </c>
      <c r="I29" s="102">
        <f>TRUNC(I28,3)</f>
        <v>0.2</v>
      </c>
      <c r="J29" s="98" t="s">
        <v>41</v>
      </c>
      <c r="K29" s="102">
        <f>TRUNC(K28,3)</f>
        <v>0.15</v>
      </c>
    </row>
    <row r="30" spans="1:11" ht="23.25">
      <c r="A30" s="13"/>
      <c r="B30" s="13"/>
      <c r="C30" s="38" t="s">
        <v>43</v>
      </c>
      <c r="D30" s="137">
        <f>C27+D29+G29+I29+K29</f>
        <v>1</v>
      </c>
      <c r="E30" s="137"/>
      <c r="F30" s="52"/>
      <c r="G30" s="53"/>
      <c r="H30" s="15"/>
      <c r="I30" s="15"/>
      <c r="J30" s="15"/>
      <c r="K30" s="13"/>
    </row>
    <row r="31" spans="1:11" ht="23.25">
      <c r="A31" s="13"/>
      <c r="B31" s="13"/>
      <c r="C31" s="54" t="s">
        <v>44</v>
      </c>
      <c r="D31" s="13"/>
      <c r="E31" s="13"/>
      <c r="F31" s="13"/>
      <c r="G31" s="13"/>
      <c r="H31" s="137">
        <f>TRUNC(D30,3)</f>
        <v>1</v>
      </c>
      <c r="I31" s="137"/>
      <c r="J31" s="13"/>
      <c r="K31" s="15"/>
    </row>
    <row r="32" spans="1:11" ht="23.25">
      <c r="A32" s="13"/>
      <c r="B32" s="13"/>
      <c r="C32" s="54"/>
      <c r="D32" s="13"/>
      <c r="E32" s="13"/>
      <c r="F32" s="13"/>
      <c r="G32" s="13"/>
      <c r="H32" s="97"/>
      <c r="I32" s="97"/>
      <c r="J32" s="13"/>
      <c r="K32" s="15"/>
    </row>
    <row r="33" spans="1:11" ht="23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3.25">
      <c r="A34" s="13"/>
      <c r="B34" s="13"/>
      <c r="C34" s="54" t="s">
        <v>45</v>
      </c>
      <c r="D34" s="13"/>
      <c r="E34" s="13"/>
      <c r="F34" s="13"/>
      <c r="G34" s="13"/>
      <c r="H34" s="139">
        <f>H31</f>
        <v>1</v>
      </c>
      <c r="I34" s="140"/>
      <c r="J34" s="13"/>
      <c r="K34" s="55"/>
    </row>
    <row r="35" spans="1:11" ht="23.25">
      <c r="A35" s="13"/>
      <c r="B35" s="13" t="s">
        <v>46</v>
      </c>
      <c r="C35" s="13"/>
      <c r="D35" s="13"/>
      <c r="E35" s="13"/>
      <c r="F35" s="13"/>
      <c r="G35" s="13"/>
      <c r="H35" s="83"/>
      <c r="I35" s="83"/>
      <c r="J35" s="13"/>
      <c r="K35" s="15"/>
    </row>
    <row r="36" spans="1:11" ht="23.25">
      <c r="A36" s="13"/>
      <c r="B36" s="13" t="s">
        <v>47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 ht="23.25">
      <c r="A37" s="13"/>
      <c r="B37" s="54" t="s">
        <v>48</v>
      </c>
      <c r="C37" s="98"/>
      <c r="D37" s="13"/>
      <c r="E37" s="56"/>
      <c r="F37" s="57"/>
      <c r="G37" s="58" t="s">
        <v>49</v>
      </c>
      <c r="H37" s="13"/>
      <c r="I37" s="59">
        <v>0.96</v>
      </c>
      <c r="J37" s="48"/>
      <c r="K37" s="60"/>
    </row>
    <row r="38" spans="1:11" ht="23.25">
      <c r="A38" s="13"/>
      <c r="B38" s="54" t="s">
        <v>50</v>
      </c>
      <c r="C38" s="98"/>
      <c r="D38" s="13"/>
      <c r="E38" s="56"/>
      <c r="F38" s="57"/>
      <c r="G38" s="61" t="s">
        <v>51</v>
      </c>
      <c r="H38" s="13"/>
      <c r="I38" s="59">
        <v>1.04</v>
      </c>
      <c r="J38" s="48"/>
      <c r="K38" s="60"/>
    </row>
    <row r="39" spans="1:11" ht="23.25">
      <c r="A39" s="13"/>
      <c r="B39" s="13"/>
      <c r="C39" s="96" t="s">
        <v>52</v>
      </c>
      <c r="D39" s="13"/>
      <c r="E39" s="141" t="str">
        <f>IF(H34&lt;=$I37,"ให้เรียกเงินคืน"," 0 ")</f>
        <v xml:space="preserve"> 0 </v>
      </c>
      <c r="F39" s="142"/>
      <c r="G39" s="143" t="str">
        <f>IF(H34&gt;=$I38,"ให้เพิ่มค่างาน"," 0 ")</f>
        <v xml:space="preserve"> 0 </v>
      </c>
      <c r="H39" s="144"/>
      <c r="I39" s="145" t="str">
        <f>IF(E39=G39,"อยู่ในช่วง 4%",0)</f>
        <v>อยู่ในช่วง 4%</v>
      </c>
      <c r="J39" s="146"/>
      <c r="K39" s="48"/>
    </row>
    <row r="40" spans="1:11" ht="23.25">
      <c r="A40" s="13"/>
      <c r="B40" s="13"/>
      <c r="C40" s="96" t="s">
        <v>53</v>
      </c>
      <c r="D40" s="13"/>
      <c r="E40" s="149">
        <f>IF(H34&lt;I37,"ต่ำกว่า 4 %", 0)</f>
        <v>0</v>
      </c>
      <c r="F40" s="150"/>
      <c r="G40" s="151" t="str">
        <f>IF(H34&gt;I38,"สูงกว่า 4%","0")</f>
        <v>0</v>
      </c>
      <c r="H40" s="152"/>
      <c r="I40" s="147"/>
      <c r="J40" s="148"/>
      <c r="K40" s="15"/>
    </row>
    <row r="41" spans="1:11" ht="23.25">
      <c r="A41" s="13"/>
      <c r="B41" s="13"/>
      <c r="C41" s="20" t="s">
        <v>54</v>
      </c>
      <c r="D41" s="54" t="s">
        <v>55</v>
      </c>
      <c r="E41" s="13"/>
      <c r="F41" s="13"/>
      <c r="G41" s="62" t="str">
        <f>IF($H$34&lt;$I$37,$I$37-$H$34,"ไม่มี")</f>
        <v>ไม่มี</v>
      </c>
      <c r="H41" s="63"/>
      <c r="I41" s="64"/>
      <c r="J41" s="13"/>
      <c r="K41" s="13"/>
    </row>
    <row r="42" spans="1:11" ht="23.25">
      <c r="A42" s="13"/>
      <c r="B42" s="13"/>
      <c r="C42" s="20"/>
      <c r="D42" s="54" t="s">
        <v>56</v>
      </c>
      <c r="E42" s="13"/>
      <c r="F42" s="13"/>
      <c r="G42" s="62" t="str">
        <f>IF(H34&gt;=I38,H34-I38,"ไม่มี")</f>
        <v>ไม่มี</v>
      </c>
      <c r="H42" s="63"/>
      <c r="I42" s="64"/>
      <c r="J42" s="13"/>
      <c r="K42" s="13"/>
    </row>
    <row r="43" spans="1:11" ht="23.25">
      <c r="A43" s="13"/>
      <c r="B43" s="13"/>
      <c r="C43" s="13"/>
      <c r="D43" s="13"/>
      <c r="E43" s="65" t="s">
        <v>57</v>
      </c>
      <c r="F43" s="66" t="s">
        <v>58</v>
      </c>
      <c r="G43" s="67"/>
      <c r="H43" s="57"/>
      <c r="I43" s="68"/>
      <c r="J43" s="57"/>
      <c r="K43" s="57"/>
    </row>
    <row r="44" spans="1:11" ht="23.25">
      <c r="A44" s="20"/>
      <c r="B44" s="13" t="s">
        <v>59</v>
      </c>
      <c r="C44" s="13"/>
      <c r="D44" s="132" t="str">
        <f>E39</f>
        <v xml:space="preserve"> 0 </v>
      </c>
      <c r="E44" s="132"/>
      <c r="F44" s="20" t="s">
        <v>60</v>
      </c>
      <c r="G44" s="133">
        <f>I9</f>
        <v>0</v>
      </c>
      <c r="H44" s="133"/>
      <c r="I44" s="95" t="s">
        <v>61</v>
      </c>
      <c r="J44" s="69">
        <f>IF(G41="ไม่มี",0,G41)</f>
        <v>0</v>
      </c>
      <c r="K44" s="70"/>
    </row>
    <row r="45" spans="1:11" ht="23.25">
      <c r="A45" s="13"/>
      <c r="B45" s="13"/>
      <c r="C45" s="13"/>
      <c r="D45" s="13"/>
      <c r="E45" s="13"/>
      <c r="F45" s="20" t="s">
        <v>60</v>
      </c>
      <c r="G45" s="129">
        <f>IF(D44="ให้เรียกเงินคืน",(G44*J44),0)</f>
        <v>0</v>
      </c>
      <c r="H45" s="129"/>
      <c r="I45" s="130"/>
      <c r="J45" s="130"/>
      <c r="K45" s="130"/>
    </row>
    <row r="46" spans="1:11" ht="23.25">
      <c r="A46" s="26"/>
      <c r="B46" s="26"/>
      <c r="C46" s="26"/>
      <c r="D46" s="26"/>
      <c r="E46" s="26"/>
      <c r="F46" s="131" t="str">
        <f>BAHTTEXT(G45)</f>
        <v>ศูนย์บาทถ้วน</v>
      </c>
      <c r="G46" s="131"/>
      <c r="H46" s="131"/>
      <c r="I46" s="131"/>
      <c r="J46" s="131"/>
      <c r="K46" s="99"/>
    </row>
    <row r="47" spans="1:11" ht="23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23.25">
      <c r="A48" s="13"/>
      <c r="B48" s="13" t="s">
        <v>59</v>
      </c>
      <c r="C48" s="13"/>
      <c r="D48" s="132" t="str">
        <f>G39</f>
        <v xml:space="preserve"> 0 </v>
      </c>
      <c r="E48" s="132"/>
      <c r="F48" s="20" t="s">
        <v>60</v>
      </c>
      <c r="G48" s="133">
        <f>G44</f>
        <v>0</v>
      </c>
      <c r="H48" s="133"/>
      <c r="I48" s="95" t="s">
        <v>61</v>
      </c>
      <c r="J48" s="69">
        <f>IF(G42="ไม่มี",0,G42)</f>
        <v>0</v>
      </c>
      <c r="K48" s="13"/>
    </row>
    <row r="49" spans="1:11" ht="23.25">
      <c r="A49" s="13"/>
      <c r="B49" s="13"/>
      <c r="C49" s="13"/>
      <c r="D49" s="13"/>
      <c r="E49" s="13"/>
      <c r="F49" s="20" t="s">
        <v>60</v>
      </c>
      <c r="G49" s="134">
        <f>IF(D48=" 0 ",0,G48*J48)</f>
        <v>0</v>
      </c>
      <c r="H49" s="134"/>
      <c r="I49" s="13"/>
      <c r="J49" s="13"/>
      <c r="K49" s="13"/>
    </row>
    <row r="50" spans="1:11" ht="23.25">
      <c r="A50" s="13"/>
      <c r="B50" s="26"/>
      <c r="C50" s="26"/>
      <c r="D50" s="26"/>
      <c r="E50" s="127" t="str">
        <f>BAHTTEXT(G49)</f>
        <v>ศูนย์บาทถ้วน</v>
      </c>
      <c r="F50" s="127"/>
      <c r="G50" s="127"/>
      <c r="H50" s="127"/>
      <c r="I50" s="127"/>
      <c r="J50" s="127"/>
      <c r="K50" s="127"/>
    </row>
    <row r="51" spans="1:11" ht="23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23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23.25">
      <c r="A53" s="13"/>
      <c r="B53" s="13"/>
      <c r="C53" s="13"/>
      <c r="D53" s="13"/>
      <c r="E53" s="13"/>
      <c r="F53" s="13"/>
      <c r="G53" s="13"/>
      <c r="H53" s="13" t="s">
        <v>65</v>
      </c>
      <c r="I53" s="128"/>
      <c r="J53" s="128"/>
      <c r="K53" s="128"/>
    </row>
    <row r="54" spans="1:11" ht="23.25">
      <c r="A54" s="13"/>
      <c r="B54" s="13"/>
      <c r="C54" s="13"/>
      <c r="D54" s="13"/>
      <c r="E54" s="13"/>
      <c r="F54" s="13"/>
      <c r="G54" s="13"/>
      <c r="H54" s="13"/>
      <c r="I54" s="94"/>
      <c r="J54" s="94"/>
      <c r="K54" s="94"/>
    </row>
    <row r="55" spans="1:11" ht="23.25">
      <c r="A55" s="71"/>
      <c r="B55" s="71"/>
      <c r="C55" s="71"/>
      <c r="D55" s="72" t="s">
        <v>64</v>
      </c>
      <c r="E55" s="72"/>
      <c r="F55" s="72"/>
      <c r="G55" s="4" t="s">
        <v>67</v>
      </c>
      <c r="H55" s="71"/>
      <c r="I55" s="71"/>
      <c r="J55" s="71"/>
      <c r="K55" s="71"/>
    </row>
    <row r="56" spans="1:11" ht="23.25">
      <c r="A56" s="71"/>
      <c r="B56" s="71"/>
      <c r="C56" s="71"/>
      <c r="D56" s="135"/>
      <c r="E56" s="135"/>
      <c r="F56" s="135"/>
      <c r="G56" s="135"/>
      <c r="H56" s="71"/>
      <c r="I56" s="71"/>
      <c r="J56" s="71"/>
      <c r="K56" s="71"/>
    </row>
    <row r="57" spans="1:11" ht="23.25">
      <c r="A57" s="71"/>
      <c r="B57" s="72"/>
      <c r="C57" s="72"/>
      <c r="D57" s="170"/>
      <c r="E57" s="170"/>
      <c r="F57" s="170"/>
      <c r="G57" s="170"/>
      <c r="H57" s="72"/>
      <c r="I57" s="72"/>
      <c r="J57" s="4"/>
      <c r="K57" s="4"/>
    </row>
    <row r="58" spans="1:11" ht="23.25">
      <c r="A58" s="71"/>
      <c r="B58" s="72"/>
      <c r="C58" s="72"/>
      <c r="D58" s="103"/>
      <c r="E58" s="103"/>
      <c r="F58" s="103"/>
      <c r="G58" s="103"/>
      <c r="H58" s="72"/>
      <c r="I58" s="72"/>
      <c r="J58" s="4"/>
      <c r="K58" s="4"/>
    </row>
    <row r="59" spans="1:11" ht="23.25">
      <c r="A59" s="71"/>
      <c r="B59" s="72" t="s">
        <v>64</v>
      </c>
      <c r="C59" s="72"/>
      <c r="D59" s="72"/>
      <c r="E59" s="4" t="s">
        <v>68</v>
      </c>
      <c r="G59" s="72" t="s">
        <v>64</v>
      </c>
      <c r="H59" s="72"/>
      <c r="I59" s="4" t="s">
        <v>70</v>
      </c>
      <c r="J59" s="4"/>
      <c r="K59" s="4"/>
    </row>
    <row r="60" spans="1:11" ht="23.25">
      <c r="A60" s="71"/>
      <c r="B60" s="135"/>
      <c r="C60" s="135"/>
      <c r="D60" s="135"/>
      <c r="E60" s="135"/>
      <c r="G60" s="171"/>
      <c r="H60" s="171"/>
      <c r="I60" s="171"/>
      <c r="J60" s="171"/>
      <c r="K60" s="104"/>
    </row>
    <row r="61" spans="1:11" ht="23.25">
      <c r="A61" s="71"/>
      <c r="B61" s="170"/>
      <c r="C61" s="170"/>
      <c r="D61" s="170"/>
      <c r="E61" s="170"/>
      <c r="G61" s="170"/>
      <c r="H61" s="170"/>
      <c r="I61" s="170"/>
      <c r="J61" s="4"/>
      <c r="K61" s="4"/>
    </row>
    <row r="62" spans="1:11" ht="23.25">
      <c r="A62" s="71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23.25">
      <c r="A63" s="71"/>
      <c r="B63" s="4"/>
      <c r="C63" s="4"/>
      <c r="D63" s="103"/>
      <c r="E63" s="72"/>
      <c r="F63" s="72"/>
      <c r="G63" s="4"/>
      <c r="H63" s="4"/>
      <c r="I63" s="4"/>
      <c r="J63" s="4"/>
      <c r="K63" s="4"/>
    </row>
    <row r="64" spans="1:11" ht="23.25">
      <c r="A64" s="71"/>
      <c r="B64" s="4"/>
      <c r="C64" s="4"/>
      <c r="D64" s="103"/>
      <c r="E64" s="72"/>
      <c r="F64" s="72"/>
      <c r="G64" s="4"/>
      <c r="H64" s="4"/>
      <c r="I64" s="4"/>
      <c r="J64" s="4"/>
      <c r="K64" s="4"/>
    </row>
    <row r="65" spans="1:11" ht="23.25">
      <c r="A65" s="71"/>
      <c r="B65" s="72"/>
      <c r="C65" s="72"/>
      <c r="D65" s="4"/>
      <c r="E65" s="13"/>
      <c r="F65" s="4"/>
      <c r="G65" s="4"/>
      <c r="K65" s="4"/>
    </row>
    <row r="66" spans="1:11" ht="23.25">
      <c r="A66" s="71"/>
      <c r="B66" s="72"/>
      <c r="C66" s="104"/>
      <c r="D66" s="4"/>
      <c r="E66" s="4"/>
      <c r="F66" s="4"/>
      <c r="G66" s="4"/>
      <c r="K66" s="4"/>
    </row>
    <row r="67" spans="1:11" ht="23.25">
      <c r="A67" s="71"/>
      <c r="B67" s="4"/>
      <c r="C67" s="4"/>
      <c r="D67" s="4"/>
      <c r="E67" s="4"/>
      <c r="F67" s="4"/>
      <c r="G67" s="4"/>
      <c r="K67" s="4"/>
    </row>
    <row r="68" spans="1:11">
      <c r="E68" s="76"/>
    </row>
  </sheetData>
  <mergeCells count="40">
    <mergeCell ref="C7:E7"/>
    <mergeCell ref="G7:H7"/>
    <mergeCell ref="A1:K1"/>
    <mergeCell ref="A2:K2"/>
    <mergeCell ref="C3:K3"/>
    <mergeCell ref="E6:F6"/>
    <mergeCell ref="G6:I6"/>
    <mergeCell ref="H34:I34"/>
    <mergeCell ref="A8:K8"/>
    <mergeCell ref="F9:G9"/>
    <mergeCell ref="I9:J9"/>
    <mergeCell ref="G11:H11"/>
    <mergeCell ref="I15:J15"/>
    <mergeCell ref="I18:J18"/>
    <mergeCell ref="C26:K26"/>
    <mergeCell ref="D29:E29"/>
    <mergeCell ref="D30:E30"/>
    <mergeCell ref="H31:I31"/>
    <mergeCell ref="A33:K33"/>
    <mergeCell ref="G49:H49"/>
    <mergeCell ref="E39:F39"/>
    <mergeCell ref="G39:H39"/>
    <mergeCell ref="I39:J40"/>
    <mergeCell ref="E40:F40"/>
    <mergeCell ref="G40:H40"/>
    <mergeCell ref="D44:E44"/>
    <mergeCell ref="G44:H44"/>
    <mergeCell ref="G45:H45"/>
    <mergeCell ref="I45:K45"/>
    <mergeCell ref="F46:J46"/>
    <mergeCell ref="D48:E48"/>
    <mergeCell ref="G48:H48"/>
    <mergeCell ref="B61:E61"/>
    <mergeCell ref="G61:I61"/>
    <mergeCell ref="E50:K50"/>
    <mergeCell ref="I53:K53"/>
    <mergeCell ref="D56:G56"/>
    <mergeCell ref="D57:G57"/>
    <mergeCell ref="B60:E60"/>
    <mergeCell ref="G60:J60"/>
  </mergeCells>
  <pageMargins left="0.26" right="0.13" top="0.75" bottom="0.75" header="0.3" footer="0.3"/>
  <pageSetup paperSize="9" orientation="portrait" r:id="rId1"/>
  <headerFooter>
    <oddHeader>&amp;R&amp;P/&amp;N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703E1-B0ED-4A30-B4C2-5AFC20D8AC73}">
  <sheetPr>
    <tabColor rgb="FF92D050"/>
  </sheetPr>
  <dimension ref="A1:K68"/>
  <sheetViews>
    <sheetView topLeftCell="A5" zoomScaleNormal="100" workbookViewId="0">
      <selection activeCell="K29" sqref="K29"/>
    </sheetView>
  </sheetViews>
  <sheetFormatPr defaultRowHeight="15"/>
  <cols>
    <col min="1" max="1" width="6.7109375" customWidth="1"/>
    <col min="2" max="2" width="10.5703125" customWidth="1"/>
    <col min="3" max="3" width="9.28515625" customWidth="1"/>
    <col min="5" max="5" width="7.140625" customWidth="1"/>
    <col min="6" max="6" width="13.85546875" customWidth="1"/>
    <col min="7" max="7" width="7.28515625" customWidth="1"/>
    <col min="8" max="8" width="10.85546875" customWidth="1"/>
    <col min="9" max="9" width="9.140625" customWidth="1"/>
    <col min="10" max="10" width="7.42578125" customWidth="1"/>
    <col min="11" max="11" width="8" customWidth="1"/>
  </cols>
  <sheetData>
    <row r="1" spans="1:11" ht="23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</row>
    <row r="2" spans="1:11" ht="23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11" ht="23.25">
      <c r="A3" s="1" t="s">
        <v>2</v>
      </c>
      <c r="B3" s="2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23.25">
      <c r="A4" s="73" t="s">
        <v>62</v>
      </c>
      <c r="B4" s="73"/>
      <c r="C4" s="73" t="s">
        <v>121</v>
      </c>
      <c r="D4" s="73"/>
      <c r="E4" s="73"/>
      <c r="F4" s="73"/>
      <c r="G4" s="73"/>
      <c r="H4" s="73"/>
      <c r="I4" s="73"/>
      <c r="J4" s="73"/>
      <c r="K4" s="73"/>
    </row>
    <row r="5" spans="1:11" ht="23.25">
      <c r="A5" s="1" t="s">
        <v>3</v>
      </c>
      <c r="B5" s="2"/>
      <c r="C5" s="3"/>
      <c r="D5" s="2"/>
      <c r="E5" s="2"/>
      <c r="F5" s="2"/>
      <c r="G5" s="2"/>
      <c r="H5" s="2"/>
      <c r="I5" s="2"/>
      <c r="J5" s="2"/>
      <c r="K5" s="4"/>
    </row>
    <row r="6" spans="1:11" ht="23.25">
      <c r="A6" s="73" t="s">
        <v>63</v>
      </c>
      <c r="B6" s="74"/>
      <c r="C6" s="74"/>
      <c r="D6" s="74"/>
      <c r="E6" s="160" t="s">
        <v>4</v>
      </c>
      <c r="F6" s="160"/>
      <c r="G6" s="161"/>
      <c r="H6" s="161"/>
      <c r="I6" s="161"/>
      <c r="J6" s="4"/>
      <c r="K6" s="4"/>
    </row>
    <row r="7" spans="1:11" ht="23.25">
      <c r="A7" s="5" t="s">
        <v>5</v>
      </c>
      <c r="B7" s="6"/>
      <c r="C7" s="162"/>
      <c r="D7" s="162"/>
      <c r="E7" s="162"/>
      <c r="F7" s="7" t="s">
        <v>6</v>
      </c>
      <c r="G7" s="169" t="s">
        <v>7</v>
      </c>
      <c r="H7" s="169"/>
      <c r="I7" s="118"/>
      <c r="J7" s="118"/>
      <c r="K7" s="118"/>
    </row>
    <row r="8" spans="1:11" ht="23.25">
      <c r="A8" s="163" t="s">
        <v>194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1" ht="23.25">
      <c r="A9" s="8" t="s">
        <v>8</v>
      </c>
      <c r="B9" s="4"/>
      <c r="C9" s="9"/>
      <c r="D9" s="103" t="s">
        <v>9</v>
      </c>
      <c r="E9" s="2"/>
      <c r="F9" s="164"/>
      <c r="G9" s="165"/>
      <c r="H9" s="103" t="s">
        <v>10</v>
      </c>
      <c r="I9" s="166"/>
      <c r="J9" s="166"/>
      <c r="K9" s="11" t="s">
        <v>6</v>
      </c>
    </row>
    <row r="10" spans="1:11" ht="23.25">
      <c r="A10" s="12" t="s">
        <v>11</v>
      </c>
      <c r="B10" s="13"/>
      <c r="C10" s="13"/>
      <c r="D10" s="15" t="s">
        <v>12</v>
      </c>
      <c r="E10" s="16" t="s">
        <v>195</v>
      </c>
      <c r="F10" s="17"/>
      <c r="G10" s="17"/>
      <c r="H10" s="77"/>
      <c r="I10" s="77"/>
      <c r="J10" s="78">
        <f>I10-H10</f>
        <v>0</v>
      </c>
      <c r="K10" s="17"/>
    </row>
    <row r="11" spans="1:11" ht="23.25">
      <c r="A11" s="18"/>
      <c r="B11" s="105" t="s">
        <v>66</v>
      </c>
      <c r="C11" s="13"/>
      <c r="D11" s="15" t="s">
        <v>69</v>
      </c>
      <c r="E11" s="19"/>
      <c r="F11" s="20" t="s">
        <v>14</v>
      </c>
      <c r="G11" s="167">
        <f>C7</f>
        <v>0</v>
      </c>
      <c r="H11" s="167"/>
      <c r="I11" s="96" t="s">
        <v>6</v>
      </c>
      <c r="J11" s="100"/>
      <c r="K11" s="96"/>
    </row>
    <row r="12" spans="1:11" ht="23.25">
      <c r="A12" s="15"/>
      <c r="B12" s="13"/>
      <c r="C12" s="13"/>
      <c r="D12" s="15"/>
      <c r="E12" s="19"/>
      <c r="F12" s="21"/>
      <c r="G12" s="22"/>
      <c r="H12" s="23" t="str">
        <f>"( "&amp;BAHTTEXT(G11)&amp;" )"</f>
        <v>( ศูนย์บาทถ้วน )</v>
      </c>
      <c r="I12" s="23"/>
      <c r="J12" s="23"/>
      <c r="K12" s="99"/>
    </row>
    <row r="13" spans="1:11" ht="23.25">
      <c r="A13" s="2"/>
      <c r="B13" s="4"/>
      <c r="C13" s="4"/>
      <c r="D13" s="2"/>
      <c r="E13" s="24"/>
      <c r="F13" s="2"/>
      <c r="G13" s="4"/>
      <c r="H13" s="99"/>
      <c r="I13" s="99"/>
      <c r="J13" s="99"/>
      <c r="K13" s="99"/>
    </row>
    <row r="14" spans="1:11" ht="23.25">
      <c r="A14" s="18" t="s">
        <v>15</v>
      </c>
      <c r="B14" s="13"/>
      <c r="C14" s="25" t="s">
        <v>16</v>
      </c>
      <c r="D14" s="13" t="s">
        <v>196</v>
      </c>
      <c r="E14" s="15"/>
      <c r="F14" s="13"/>
      <c r="G14" s="13"/>
      <c r="H14" s="13"/>
      <c r="I14" s="13"/>
      <c r="J14" s="13"/>
      <c r="K14" s="13"/>
    </row>
    <row r="15" spans="1:11" s="89" customFormat="1" ht="23.25">
      <c r="A15" s="86"/>
      <c r="B15" s="2"/>
      <c r="C15" s="87" t="s">
        <v>18</v>
      </c>
      <c r="D15" s="11"/>
      <c r="E15" s="2"/>
      <c r="F15" s="2"/>
      <c r="G15" s="88"/>
      <c r="H15" s="106" t="s">
        <v>71</v>
      </c>
      <c r="I15" s="161"/>
      <c r="J15" s="161"/>
      <c r="K15" s="2"/>
    </row>
    <row r="16" spans="1:11" s="89" customFormat="1" ht="23.25">
      <c r="A16" s="90"/>
      <c r="B16" s="4"/>
      <c r="C16" s="91" t="s">
        <v>19</v>
      </c>
      <c r="D16" s="109">
        <v>1</v>
      </c>
      <c r="E16" s="91" t="s">
        <v>21</v>
      </c>
      <c r="F16" s="109">
        <v>1</v>
      </c>
      <c r="G16" s="91" t="s">
        <v>73</v>
      </c>
      <c r="H16" s="109">
        <v>1</v>
      </c>
      <c r="I16" s="92" t="s">
        <v>197</v>
      </c>
      <c r="J16" s="110">
        <v>1</v>
      </c>
      <c r="K16" s="29"/>
    </row>
    <row r="17" spans="1:11" ht="23.25">
      <c r="A17" s="27"/>
      <c r="B17" s="13"/>
      <c r="C17" s="28"/>
      <c r="D17" s="30"/>
      <c r="E17" s="28"/>
      <c r="F17" s="30"/>
      <c r="G17" s="28"/>
      <c r="H17" s="30"/>
      <c r="I17" s="28"/>
      <c r="J17" s="30"/>
      <c r="K17" s="31"/>
    </row>
    <row r="18" spans="1:11" ht="23.25">
      <c r="A18" s="32"/>
      <c r="B18" s="13"/>
      <c r="C18" s="18" t="s">
        <v>23</v>
      </c>
      <c r="D18" s="14"/>
      <c r="E18" s="15"/>
      <c r="F18" s="15"/>
      <c r="G18" s="26"/>
      <c r="H18" s="107" t="s">
        <v>71</v>
      </c>
      <c r="I18" s="168"/>
      <c r="J18" s="168"/>
      <c r="K18" s="15"/>
    </row>
    <row r="19" spans="1:11" ht="23.25">
      <c r="A19" s="32"/>
      <c r="B19" s="13"/>
      <c r="C19" s="28" t="s">
        <v>24</v>
      </c>
      <c r="D19" s="108">
        <v>1</v>
      </c>
      <c r="E19" s="20" t="s">
        <v>26</v>
      </c>
      <c r="F19" s="108">
        <v>1</v>
      </c>
      <c r="G19" s="20" t="s">
        <v>75</v>
      </c>
      <c r="H19" s="108">
        <v>1</v>
      </c>
      <c r="I19" s="20" t="s">
        <v>198</v>
      </c>
      <c r="J19" s="111">
        <v>1</v>
      </c>
      <c r="K19" s="33"/>
    </row>
    <row r="20" spans="1:11" ht="23.25">
      <c r="A20" s="32"/>
      <c r="B20" s="13"/>
      <c r="C20" s="28"/>
      <c r="D20" s="34"/>
      <c r="E20" s="20"/>
      <c r="F20" s="34"/>
      <c r="G20" s="20"/>
      <c r="H20" s="35"/>
      <c r="I20" s="20"/>
      <c r="J20" s="35"/>
      <c r="K20" s="13"/>
    </row>
    <row r="21" spans="1:11" ht="23.25">
      <c r="A21" s="32"/>
      <c r="B21" s="26"/>
      <c r="C21" s="18" t="s">
        <v>28</v>
      </c>
      <c r="D21" s="14"/>
      <c r="E21" s="15"/>
      <c r="F21" s="15"/>
      <c r="G21" s="26"/>
      <c r="H21" s="26"/>
      <c r="I21" s="26"/>
      <c r="J21" s="15"/>
      <c r="K21" s="15"/>
    </row>
    <row r="22" spans="1:11" ht="23.25">
      <c r="A22" s="32"/>
      <c r="B22" s="15"/>
      <c r="C22" s="36" t="s">
        <v>29</v>
      </c>
      <c r="D22" s="112">
        <f>D19/D16</f>
        <v>1</v>
      </c>
      <c r="E22" s="37" t="s">
        <v>31</v>
      </c>
      <c r="F22" s="112">
        <f>F19/F16</f>
        <v>1</v>
      </c>
      <c r="G22" s="38" t="s">
        <v>77</v>
      </c>
      <c r="H22" s="60">
        <f>H19/H16</f>
        <v>1</v>
      </c>
      <c r="I22" s="20" t="s">
        <v>199</v>
      </c>
      <c r="J22" s="39">
        <f>SUM(J19/J16)</f>
        <v>1</v>
      </c>
      <c r="K22" s="15"/>
    </row>
    <row r="23" spans="1:11" ht="23.25">
      <c r="A23" s="18" t="s">
        <v>33</v>
      </c>
      <c r="B23" s="15"/>
      <c r="C23" s="37" t="s">
        <v>34</v>
      </c>
      <c r="D23" s="40">
        <f>ROUNDDOWN(D22,3)</f>
        <v>1</v>
      </c>
      <c r="E23" s="37" t="s">
        <v>34</v>
      </c>
      <c r="F23" s="40">
        <f>ROUNDDOWN(F22,3)</f>
        <v>1</v>
      </c>
      <c r="G23" s="38"/>
      <c r="H23" s="40">
        <f>ROUNDDOWN(H22,3)</f>
        <v>1</v>
      </c>
      <c r="I23" s="41"/>
      <c r="J23" s="40">
        <f>ROUNDDOWN(J22,3)</f>
        <v>1</v>
      </c>
      <c r="K23" s="15"/>
    </row>
    <row r="24" spans="1:11" ht="23.25">
      <c r="A24" s="18"/>
      <c r="B24" s="15"/>
      <c r="C24" s="37"/>
      <c r="D24" s="83"/>
      <c r="E24" s="37"/>
      <c r="F24" s="42"/>
      <c r="G24" s="37"/>
      <c r="H24" s="43"/>
      <c r="I24" s="38"/>
      <c r="J24" s="44"/>
      <c r="K24" s="15"/>
    </row>
    <row r="25" spans="1:11" ht="23.25">
      <c r="A25" s="13"/>
      <c r="B25" s="13"/>
      <c r="C25" s="18" t="s">
        <v>35</v>
      </c>
      <c r="D25" s="45"/>
      <c r="E25" s="13"/>
      <c r="F25" s="13"/>
      <c r="G25" s="13"/>
      <c r="H25" s="13"/>
      <c r="I25" s="13"/>
      <c r="J25" s="13"/>
      <c r="K25" s="13"/>
    </row>
    <row r="26" spans="1:11" ht="23.25">
      <c r="A26" s="13"/>
      <c r="B26" s="98"/>
      <c r="C26" s="135" t="s">
        <v>200</v>
      </c>
      <c r="D26" s="135"/>
      <c r="E26" s="135"/>
      <c r="F26" s="135"/>
      <c r="G26" s="135"/>
      <c r="H26" s="135"/>
      <c r="I26" s="135"/>
      <c r="J26" s="135"/>
      <c r="K26" s="135"/>
    </row>
    <row r="27" spans="1:11" ht="23.25">
      <c r="A27" s="13"/>
      <c r="B27" s="15"/>
      <c r="C27" s="119">
        <v>0.4</v>
      </c>
      <c r="D27" s="46" t="s">
        <v>80</v>
      </c>
      <c r="E27" s="47">
        <f>D23</f>
        <v>1</v>
      </c>
      <c r="F27" s="48" t="s">
        <v>37</v>
      </c>
      <c r="G27" s="49">
        <f>F23</f>
        <v>1</v>
      </c>
      <c r="H27" s="50" t="s">
        <v>39</v>
      </c>
      <c r="I27" s="47">
        <f>+H23</f>
        <v>1</v>
      </c>
      <c r="J27" s="50" t="s">
        <v>201</v>
      </c>
      <c r="K27" s="49">
        <f>SUM(J23)</f>
        <v>1</v>
      </c>
    </row>
    <row r="28" spans="1:11" ht="23.25">
      <c r="A28" s="13"/>
      <c r="B28" s="13"/>
      <c r="C28" s="13" t="s">
        <v>141</v>
      </c>
      <c r="D28" s="113"/>
      <c r="E28" s="51">
        <f>SUM(0.1* E27)</f>
        <v>0.1</v>
      </c>
      <c r="F28" s="98" t="s">
        <v>41</v>
      </c>
      <c r="G28" s="51">
        <f>SUM(0.1*G27)</f>
        <v>0.1</v>
      </c>
      <c r="H28" s="98" t="s">
        <v>41</v>
      </c>
      <c r="I28" s="51">
        <f>SUM(0.1*I27)</f>
        <v>0.1</v>
      </c>
      <c r="J28" s="98" t="s">
        <v>41</v>
      </c>
      <c r="K28" s="51">
        <f>SUM(0.3*K27)</f>
        <v>0.3</v>
      </c>
    </row>
    <row r="29" spans="1:11" ht="23.25">
      <c r="A29" s="18" t="s">
        <v>33</v>
      </c>
      <c r="B29" s="18"/>
      <c r="C29" s="13" t="s">
        <v>141</v>
      </c>
      <c r="D29" s="136">
        <f>TRUNC(E28,3)</f>
        <v>0.1</v>
      </c>
      <c r="E29" s="136">
        <f>TRUNC(E28,3)</f>
        <v>0.1</v>
      </c>
      <c r="F29" s="98" t="s">
        <v>41</v>
      </c>
      <c r="G29" s="101">
        <f>TRUNC(G28,3)</f>
        <v>0.1</v>
      </c>
      <c r="H29" s="98" t="s">
        <v>42</v>
      </c>
      <c r="I29" s="102">
        <f>TRUNC(I28,3)</f>
        <v>0.1</v>
      </c>
      <c r="J29" s="98" t="s">
        <v>41</v>
      </c>
      <c r="K29" s="102">
        <f>TRUNC(K28,3)</f>
        <v>0.3</v>
      </c>
    </row>
    <row r="30" spans="1:11" ht="23.25">
      <c r="A30" s="13"/>
      <c r="B30" s="13"/>
      <c r="C30" s="38" t="s">
        <v>43</v>
      </c>
      <c r="D30" s="137">
        <f>C27+D29+G29+I29+K29</f>
        <v>1</v>
      </c>
      <c r="E30" s="137"/>
      <c r="F30" s="52"/>
      <c r="G30" s="53"/>
      <c r="H30" s="15"/>
      <c r="I30" s="15"/>
      <c r="J30" s="15"/>
      <c r="K30" s="13"/>
    </row>
    <row r="31" spans="1:11" ht="23.25">
      <c r="A31" s="13"/>
      <c r="B31" s="13"/>
      <c r="C31" s="54" t="s">
        <v>44</v>
      </c>
      <c r="D31" s="13"/>
      <c r="E31" s="13"/>
      <c r="F31" s="13"/>
      <c r="G31" s="13"/>
      <c r="H31" s="137">
        <f>TRUNC(D30,3)</f>
        <v>1</v>
      </c>
      <c r="I31" s="137"/>
      <c r="J31" s="13"/>
      <c r="K31" s="15"/>
    </row>
    <row r="32" spans="1:11" ht="23.25">
      <c r="A32" s="13"/>
      <c r="B32" s="13"/>
      <c r="C32" s="54"/>
      <c r="D32" s="13"/>
      <c r="E32" s="13"/>
      <c r="F32" s="13"/>
      <c r="G32" s="13"/>
      <c r="H32" s="97"/>
      <c r="I32" s="97"/>
      <c r="J32" s="13"/>
      <c r="K32" s="15"/>
    </row>
    <row r="33" spans="1:11" ht="23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3.25">
      <c r="A34" s="13"/>
      <c r="B34" s="13"/>
      <c r="C34" s="54" t="s">
        <v>45</v>
      </c>
      <c r="D34" s="13"/>
      <c r="E34" s="13"/>
      <c r="F34" s="13"/>
      <c r="G34" s="13"/>
      <c r="H34" s="139">
        <f>H31</f>
        <v>1</v>
      </c>
      <c r="I34" s="140"/>
      <c r="J34" s="13"/>
      <c r="K34" s="55"/>
    </row>
    <row r="35" spans="1:11" ht="23.25">
      <c r="A35" s="13"/>
      <c r="B35" s="13" t="s">
        <v>46</v>
      </c>
      <c r="C35" s="13"/>
      <c r="D35" s="13"/>
      <c r="E35" s="13"/>
      <c r="F35" s="13"/>
      <c r="G35" s="13"/>
      <c r="H35" s="83"/>
      <c r="I35" s="83"/>
      <c r="J35" s="13"/>
      <c r="K35" s="15"/>
    </row>
    <row r="36" spans="1:11" ht="23.25">
      <c r="A36" s="13"/>
      <c r="B36" s="13" t="s">
        <v>47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 ht="23.25">
      <c r="A37" s="13"/>
      <c r="B37" s="54" t="s">
        <v>48</v>
      </c>
      <c r="C37" s="98"/>
      <c r="D37" s="13"/>
      <c r="E37" s="56"/>
      <c r="F37" s="57"/>
      <c r="G37" s="58" t="s">
        <v>49</v>
      </c>
      <c r="H37" s="13"/>
      <c r="I37" s="59">
        <v>0.96</v>
      </c>
      <c r="J37" s="48"/>
      <c r="K37" s="60"/>
    </row>
    <row r="38" spans="1:11" ht="23.25">
      <c r="A38" s="13"/>
      <c r="B38" s="54" t="s">
        <v>50</v>
      </c>
      <c r="C38" s="98"/>
      <c r="D38" s="13"/>
      <c r="E38" s="56"/>
      <c r="F38" s="57"/>
      <c r="G38" s="61" t="s">
        <v>51</v>
      </c>
      <c r="H38" s="13"/>
      <c r="I38" s="59">
        <v>1.04</v>
      </c>
      <c r="J38" s="48"/>
      <c r="K38" s="60"/>
    </row>
    <row r="39" spans="1:11" ht="23.25">
      <c r="A39" s="13"/>
      <c r="B39" s="13"/>
      <c r="C39" s="96" t="s">
        <v>52</v>
      </c>
      <c r="D39" s="13"/>
      <c r="E39" s="141" t="str">
        <f>IF(H34&lt;=$I37,"ให้เรียกเงินคืน"," 0 ")</f>
        <v xml:space="preserve"> 0 </v>
      </c>
      <c r="F39" s="142"/>
      <c r="G39" s="143" t="str">
        <f>IF(H34&gt;=$I38,"ให้เพิ่มค่างาน"," 0 ")</f>
        <v xml:space="preserve"> 0 </v>
      </c>
      <c r="H39" s="144"/>
      <c r="I39" s="145" t="str">
        <f>IF(E39=G39,"อยู่ในช่วง 4%",0)</f>
        <v>อยู่ในช่วง 4%</v>
      </c>
      <c r="J39" s="146"/>
      <c r="K39" s="48"/>
    </row>
    <row r="40" spans="1:11" ht="23.25">
      <c r="A40" s="13"/>
      <c r="B40" s="13"/>
      <c r="C40" s="96" t="s">
        <v>53</v>
      </c>
      <c r="D40" s="13"/>
      <c r="E40" s="149">
        <f>IF(H34&lt;I37,"ต่ำกว่า 4 %", 0)</f>
        <v>0</v>
      </c>
      <c r="F40" s="150"/>
      <c r="G40" s="151" t="str">
        <f>IF(H34&gt;I38,"สูงกว่า 4%","0")</f>
        <v>0</v>
      </c>
      <c r="H40" s="152"/>
      <c r="I40" s="147"/>
      <c r="J40" s="148"/>
      <c r="K40" s="15"/>
    </row>
    <row r="41" spans="1:11" ht="23.25">
      <c r="A41" s="13"/>
      <c r="B41" s="13"/>
      <c r="C41" s="20" t="s">
        <v>54</v>
      </c>
      <c r="D41" s="54" t="s">
        <v>55</v>
      </c>
      <c r="E41" s="13"/>
      <c r="F41" s="13"/>
      <c r="G41" s="62" t="str">
        <f>IF($H$34&lt;$I$37,$I$37-$H$34,"ไม่มี")</f>
        <v>ไม่มี</v>
      </c>
      <c r="H41" s="63"/>
      <c r="I41" s="64"/>
      <c r="J41" s="13"/>
      <c r="K41" s="13"/>
    </row>
    <row r="42" spans="1:11" ht="23.25">
      <c r="A42" s="13"/>
      <c r="B42" s="13"/>
      <c r="C42" s="20"/>
      <c r="D42" s="54" t="s">
        <v>56</v>
      </c>
      <c r="E42" s="13"/>
      <c r="F42" s="13"/>
      <c r="G42" s="62" t="str">
        <f>IF(H34&gt;=I38,H34-I38,"ไม่มี")</f>
        <v>ไม่มี</v>
      </c>
      <c r="H42" s="63"/>
      <c r="I42" s="64"/>
      <c r="J42" s="13"/>
      <c r="K42" s="13"/>
    </row>
    <row r="43" spans="1:11" ht="23.25">
      <c r="A43" s="13"/>
      <c r="B43" s="13"/>
      <c r="C43" s="13"/>
      <c r="D43" s="13"/>
      <c r="E43" s="65" t="s">
        <v>57</v>
      </c>
      <c r="F43" s="66" t="s">
        <v>58</v>
      </c>
      <c r="G43" s="67"/>
      <c r="H43" s="57"/>
      <c r="I43" s="68"/>
      <c r="J43" s="57"/>
      <c r="K43" s="57"/>
    </row>
    <row r="44" spans="1:11" ht="23.25">
      <c r="A44" s="20"/>
      <c r="B44" s="13" t="s">
        <v>59</v>
      </c>
      <c r="C44" s="13"/>
      <c r="D44" s="132" t="str">
        <f>E39</f>
        <v xml:space="preserve"> 0 </v>
      </c>
      <c r="E44" s="132"/>
      <c r="F44" s="20" t="s">
        <v>60</v>
      </c>
      <c r="G44" s="133">
        <f>I9</f>
        <v>0</v>
      </c>
      <c r="H44" s="133"/>
      <c r="I44" s="95" t="s">
        <v>61</v>
      </c>
      <c r="J44" s="69">
        <f>IF(G41="ไม่มี",0,G41)</f>
        <v>0</v>
      </c>
      <c r="K44" s="70"/>
    </row>
    <row r="45" spans="1:11" ht="23.25">
      <c r="A45" s="13"/>
      <c r="B45" s="13"/>
      <c r="C45" s="13"/>
      <c r="D45" s="13"/>
      <c r="E45" s="13"/>
      <c r="F45" s="20" t="s">
        <v>60</v>
      </c>
      <c r="G45" s="129">
        <f>IF(D44="ให้เรียกเงินคืน",(G44*J44),0)</f>
        <v>0</v>
      </c>
      <c r="H45" s="129"/>
      <c r="I45" s="130"/>
      <c r="J45" s="130"/>
      <c r="K45" s="130"/>
    </row>
    <row r="46" spans="1:11" ht="23.25">
      <c r="A46" s="26"/>
      <c r="B46" s="26"/>
      <c r="C46" s="26"/>
      <c r="D46" s="26"/>
      <c r="E46" s="26"/>
      <c r="F46" s="131" t="str">
        <f>BAHTTEXT(G45)</f>
        <v>ศูนย์บาทถ้วน</v>
      </c>
      <c r="G46" s="131"/>
      <c r="H46" s="131"/>
      <c r="I46" s="131"/>
      <c r="J46" s="131"/>
      <c r="K46" s="99"/>
    </row>
    <row r="47" spans="1:11" ht="23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23.25">
      <c r="A48" s="13"/>
      <c r="B48" s="13" t="s">
        <v>59</v>
      </c>
      <c r="C48" s="13"/>
      <c r="D48" s="132" t="str">
        <f>G39</f>
        <v xml:space="preserve"> 0 </v>
      </c>
      <c r="E48" s="132"/>
      <c r="F48" s="20" t="s">
        <v>60</v>
      </c>
      <c r="G48" s="133">
        <f>G44</f>
        <v>0</v>
      </c>
      <c r="H48" s="133"/>
      <c r="I48" s="95" t="s">
        <v>61</v>
      </c>
      <c r="J48" s="69">
        <f>IF(G42="ไม่มี",0,G42)</f>
        <v>0</v>
      </c>
      <c r="K48" s="13"/>
    </row>
    <row r="49" spans="1:11" ht="23.25">
      <c r="A49" s="13"/>
      <c r="B49" s="13"/>
      <c r="C49" s="13"/>
      <c r="D49" s="13"/>
      <c r="E49" s="13"/>
      <c r="F49" s="20" t="s">
        <v>60</v>
      </c>
      <c r="G49" s="134">
        <f>IF(D48=" 0 ",0,G48*J48)</f>
        <v>0</v>
      </c>
      <c r="H49" s="134"/>
      <c r="I49" s="13"/>
      <c r="J49" s="13"/>
      <c r="K49" s="13"/>
    </row>
    <row r="50" spans="1:11" ht="23.25">
      <c r="A50" s="13"/>
      <c r="B50" s="26"/>
      <c r="C50" s="26"/>
      <c r="D50" s="26"/>
      <c r="E50" s="127" t="str">
        <f>BAHTTEXT(G49)</f>
        <v>ศูนย์บาทถ้วน</v>
      </c>
      <c r="F50" s="127"/>
      <c r="G50" s="127"/>
      <c r="H50" s="127"/>
      <c r="I50" s="127"/>
      <c r="J50" s="127"/>
      <c r="K50" s="127"/>
    </row>
    <row r="51" spans="1:11" ht="23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23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23.25">
      <c r="A53" s="13"/>
      <c r="B53" s="13"/>
      <c r="C53" s="13"/>
      <c r="D53" s="13"/>
      <c r="E53" s="13"/>
      <c r="F53" s="13"/>
      <c r="G53" s="13"/>
      <c r="H53" s="13" t="s">
        <v>65</v>
      </c>
      <c r="I53" s="128"/>
      <c r="J53" s="128"/>
      <c r="K53" s="128"/>
    </row>
    <row r="54" spans="1:11" ht="23.25">
      <c r="A54" s="13"/>
      <c r="B54" s="13"/>
      <c r="C54" s="13"/>
      <c r="D54" s="13"/>
      <c r="E54" s="13"/>
      <c r="F54" s="13"/>
      <c r="G54" s="13"/>
      <c r="H54" s="13"/>
      <c r="I54" s="94"/>
      <c r="J54" s="94"/>
      <c r="K54" s="94"/>
    </row>
    <row r="55" spans="1:11" ht="23.25">
      <c r="A55" s="71"/>
      <c r="B55" s="71"/>
      <c r="C55" s="71"/>
      <c r="D55" s="72" t="s">
        <v>64</v>
      </c>
      <c r="E55" s="72"/>
      <c r="F55" s="72"/>
      <c r="G55" s="4" t="s">
        <v>67</v>
      </c>
      <c r="H55" s="71"/>
      <c r="I55" s="71"/>
      <c r="J55" s="71"/>
      <c r="K55" s="71"/>
    </row>
    <row r="56" spans="1:11" ht="23.25">
      <c r="A56" s="71"/>
      <c r="B56" s="71"/>
      <c r="C56" s="71"/>
      <c r="D56" s="135"/>
      <c r="E56" s="135"/>
      <c r="F56" s="135"/>
      <c r="G56" s="135"/>
      <c r="H56" s="71"/>
      <c r="I56" s="71"/>
      <c r="J56" s="71"/>
      <c r="K56" s="71"/>
    </row>
    <row r="57" spans="1:11" ht="23.25">
      <c r="A57" s="71"/>
      <c r="B57" s="72"/>
      <c r="C57" s="72"/>
      <c r="D57" s="170"/>
      <c r="E57" s="170"/>
      <c r="F57" s="170"/>
      <c r="G57" s="170"/>
      <c r="H57" s="72"/>
      <c r="I57" s="72"/>
      <c r="J57" s="4"/>
      <c r="K57" s="4"/>
    </row>
    <row r="58" spans="1:11" ht="23.25">
      <c r="A58" s="71"/>
      <c r="B58" s="72"/>
      <c r="C58" s="72"/>
      <c r="D58" s="103"/>
      <c r="E58" s="103"/>
      <c r="F58" s="103"/>
      <c r="G58" s="103"/>
      <c r="H58" s="72"/>
      <c r="I58" s="72"/>
      <c r="J58" s="4"/>
      <c r="K58" s="4"/>
    </row>
    <row r="59" spans="1:11" ht="23.25">
      <c r="A59" s="71"/>
      <c r="B59" s="72" t="s">
        <v>64</v>
      </c>
      <c r="C59" s="72"/>
      <c r="D59" s="72"/>
      <c r="E59" s="4" t="s">
        <v>68</v>
      </c>
      <c r="G59" s="72" t="s">
        <v>64</v>
      </c>
      <c r="H59" s="72"/>
      <c r="I59" s="4" t="s">
        <v>70</v>
      </c>
      <c r="J59" s="4"/>
      <c r="K59" s="4"/>
    </row>
    <row r="60" spans="1:11" ht="23.25">
      <c r="A60" s="71"/>
      <c r="B60" s="135"/>
      <c r="C60" s="135"/>
      <c r="D60" s="135"/>
      <c r="E60" s="135"/>
      <c r="G60" s="171"/>
      <c r="H60" s="171"/>
      <c r="I60" s="171"/>
      <c r="J60" s="171"/>
      <c r="K60" s="104"/>
    </row>
    <row r="61" spans="1:11" ht="23.25">
      <c r="A61" s="71"/>
      <c r="B61" s="170"/>
      <c r="C61" s="170"/>
      <c r="D61" s="170"/>
      <c r="E61" s="170"/>
      <c r="G61" s="170"/>
      <c r="H61" s="170"/>
      <c r="I61" s="170"/>
      <c r="J61" s="4"/>
      <c r="K61" s="4"/>
    </row>
    <row r="62" spans="1:11" ht="23.25">
      <c r="A62" s="71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23.25">
      <c r="A63" s="71"/>
      <c r="B63" s="4"/>
      <c r="C63" s="4"/>
      <c r="D63" s="103"/>
      <c r="E63" s="72"/>
      <c r="F63" s="72"/>
      <c r="G63" s="4"/>
      <c r="H63" s="4"/>
      <c r="I63" s="4"/>
      <c r="J63" s="4"/>
      <c r="K63" s="4"/>
    </row>
    <row r="64" spans="1:11" ht="23.25">
      <c r="A64" s="71"/>
      <c r="B64" s="4"/>
      <c r="C64" s="4"/>
      <c r="D64" s="103"/>
      <c r="E64" s="72"/>
      <c r="F64" s="72"/>
      <c r="G64" s="4"/>
      <c r="H64" s="4"/>
      <c r="I64" s="4"/>
      <c r="J64" s="4"/>
      <c r="K64" s="4"/>
    </row>
    <row r="65" spans="1:11" ht="23.25">
      <c r="A65" s="71"/>
      <c r="B65" s="72"/>
      <c r="C65" s="72"/>
      <c r="D65" s="4"/>
      <c r="E65" s="13"/>
      <c r="F65" s="4"/>
      <c r="G65" s="4"/>
      <c r="K65" s="4"/>
    </row>
    <row r="66" spans="1:11" ht="23.25">
      <c r="A66" s="71"/>
      <c r="B66" s="72"/>
      <c r="C66" s="104"/>
      <c r="D66" s="4"/>
      <c r="E66" s="4"/>
      <c r="F66" s="4"/>
      <c r="G66" s="4"/>
      <c r="K66" s="4"/>
    </row>
    <row r="67" spans="1:11" ht="23.25">
      <c r="A67" s="71"/>
      <c r="B67" s="4"/>
      <c r="C67" s="4"/>
      <c r="D67" s="4"/>
      <c r="E67" s="4"/>
      <c r="F67" s="4"/>
      <c r="G67" s="4"/>
      <c r="K67" s="4"/>
    </row>
    <row r="68" spans="1:11">
      <c r="E68" s="76"/>
    </row>
  </sheetData>
  <mergeCells count="40">
    <mergeCell ref="C7:E7"/>
    <mergeCell ref="G7:H7"/>
    <mergeCell ref="A1:K1"/>
    <mergeCell ref="A2:K2"/>
    <mergeCell ref="C3:K3"/>
    <mergeCell ref="E6:F6"/>
    <mergeCell ref="G6:I6"/>
    <mergeCell ref="H34:I34"/>
    <mergeCell ref="A8:K8"/>
    <mergeCell ref="F9:G9"/>
    <mergeCell ref="I9:J9"/>
    <mergeCell ref="G11:H11"/>
    <mergeCell ref="I15:J15"/>
    <mergeCell ref="I18:J18"/>
    <mergeCell ref="C26:K26"/>
    <mergeCell ref="D29:E29"/>
    <mergeCell ref="D30:E30"/>
    <mergeCell ref="H31:I31"/>
    <mergeCell ref="A33:K33"/>
    <mergeCell ref="G49:H49"/>
    <mergeCell ref="E39:F39"/>
    <mergeCell ref="G39:H39"/>
    <mergeCell ref="I39:J40"/>
    <mergeCell ref="E40:F40"/>
    <mergeCell ref="G40:H40"/>
    <mergeCell ref="D44:E44"/>
    <mergeCell ref="G44:H44"/>
    <mergeCell ref="G45:H45"/>
    <mergeCell ref="I45:K45"/>
    <mergeCell ref="F46:J46"/>
    <mergeCell ref="D48:E48"/>
    <mergeCell ref="G48:H48"/>
    <mergeCell ref="B61:E61"/>
    <mergeCell ref="G61:I61"/>
    <mergeCell ref="E50:K50"/>
    <mergeCell ref="I53:K53"/>
    <mergeCell ref="D56:G56"/>
    <mergeCell ref="D57:G57"/>
    <mergeCell ref="B60:E60"/>
    <mergeCell ref="G60:J60"/>
  </mergeCells>
  <pageMargins left="0.26" right="0.13" top="0.75" bottom="0.75" header="0.3" footer="0.3"/>
  <pageSetup paperSize="9" orientation="portrait" r:id="rId1"/>
  <headerFooter>
    <oddHeader>&amp;R&amp;P/&amp;N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35EAB-0DE3-41AD-881F-3C7787D374D2}">
  <sheetPr>
    <tabColor rgb="FF92D050"/>
  </sheetPr>
  <dimension ref="A1:K68"/>
  <sheetViews>
    <sheetView topLeftCell="A22" zoomScaleNormal="100" workbookViewId="0">
      <selection activeCell="O31" sqref="O31"/>
    </sheetView>
  </sheetViews>
  <sheetFormatPr defaultRowHeight="15"/>
  <cols>
    <col min="1" max="1" width="6.7109375" customWidth="1"/>
    <col min="2" max="2" width="10.5703125" customWidth="1"/>
    <col min="3" max="3" width="9.28515625" customWidth="1"/>
    <col min="5" max="5" width="7.140625" customWidth="1"/>
    <col min="6" max="6" width="13.85546875" customWidth="1"/>
    <col min="7" max="7" width="7.28515625" customWidth="1"/>
    <col min="8" max="8" width="10.85546875" customWidth="1"/>
    <col min="9" max="9" width="9.140625" customWidth="1"/>
    <col min="10" max="10" width="7.42578125" customWidth="1"/>
    <col min="11" max="11" width="8" customWidth="1"/>
  </cols>
  <sheetData>
    <row r="1" spans="1:11" ht="23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</row>
    <row r="2" spans="1:11" ht="23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11" ht="23.25">
      <c r="A3" s="1" t="s">
        <v>2</v>
      </c>
      <c r="B3" s="2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23.25">
      <c r="A4" s="73" t="s">
        <v>62</v>
      </c>
      <c r="B4" s="73"/>
      <c r="C4" s="73" t="s">
        <v>121</v>
      </c>
      <c r="D4" s="73"/>
      <c r="E4" s="73"/>
      <c r="F4" s="73"/>
      <c r="G4" s="73"/>
      <c r="H4" s="73"/>
      <c r="I4" s="73"/>
      <c r="J4" s="73"/>
      <c r="K4" s="73"/>
    </row>
    <row r="5" spans="1:11" ht="23.25">
      <c r="A5" s="1" t="s">
        <v>3</v>
      </c>
      <c r="B5" s="2"/>
      <c r="C5" s="3"/>
      <c r="D5" s="2"/>
      <c r="E5" s="2"/>
      <c r="F5" s="2"/>
      <c r="G5" s="2"/>
      <c r="H5" s="2"/>
      <c r="I5" s="2"/>
      <c r="J5" s="2"/>
      <c r="K5" s="4"/>
    </row>
    <row r="6" spans="1:11" ht="23.25">
      <c r="A6" s="73" t="s">
        <v>63</v>
      </c>
      <c r="B6" s="74"/>
      <c r="C6" s="74"/>
      <c r="D6" s="74"/>
      <c r="E6" s="160" t="s">
        <v>4</v>
      </c>
      <c r="F6" s="160"/>
      <c r="G6" s="161"/>
      <c r="H6" s="161"/>
      <c r="I6" s="161"/>
      <c r="J6" s="4"/>
      <c r="K6" s="4"/>
    </row>
    <row r="7" spans="1:11" ht="23.25">
      <c r="A7" s="5" t="s">
        <v>5</v>
      </c>
      <c r="B7" s="6"/>
      <c r="C7" s="162"/>
      <c r="D7" s="162"/>
      <c r="E7" s="162"/>
      <c r="F7" s="7" t="s">
        <v>6</v>
      </c>
      <c r="G7" s="169" t="s">
        <v>7</v>
      </c>
      <c r="H7" s="169"/>
      <c r="I7" s="118"/>
      <c r="J7" s="118"/>
      <c r="K7" s="118"/>
    </row>
    <row r="8" spans="1:11" ht="23.25">
      <c r="A8" s="163" t="s">
        <v>202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1" ht="23.25">
      <c r="A9" s="8" t="s">
        <v>8</v>
      </c>
      <c r="B9" s="4"/>
      <c r="C9" s="9"/>
      <c r="D9" s="103" t="s">
        <v>9</v>
      </c>
      <c r="E9" s="2"/>
      <c r="F9" s="164"/>
      <c r="G9" s="165"/>
      <c r="H9" s="103" t="s">
        <v>10</v>
      </c>
      <c r="I9" s="166"/>
      <c r="J9" s="166"/>
      <c r="K9" s="11" t="s">
        <v>6</v>
      </c>
    </row>
    <row r="10" spans="1:11" ht="23.25">
      <c r="A10" s="12" t="s">
        <v>11</v>
      </c>
      <c r="B10" s="13"/>
      <c r="C10" s="13"/>
      <c r="D10" s="15" t="s">
        <v>12</v>
      </c>
      <c r="E10" s="16" t="s">
        <v>203</v>
      </c>
      <c r="F10" s="17"/>
      <c r="G10" s="17"/>
      <c r="H10" s="77"/>
      <c r="I10" s="77"/>
      <c r="J10" s="78">
        <f>I10-H10</f>
        <v>0</v>
      </c>
      <c r="K10" s="17"/>
    </row>
    <row r="11" spans="1:11" ht="23.25">
      <c r="A11" s="18"/>
      <c r="B11" s="105" t="s">
        <v>66</v>
      </c>
      <c r="C11" s="13"/>
      <c r="D11" s="15" t="s">
        <v>69</v>
      </c>
      <c r="E11" s="19"/>
      <c r="F11" s="20" t="s">
        <v>14</v>
      </c>
      <c r="G11" s="167">
        <f>C7</f>
        <v>0</v>
      </c>
      <c r="H11" s="167"/>
      <c r="I11" s="96" t="s">
        <v>6</v>
      </c>
      <c r="J11" s="100"/>
      <c r="K11" s="96"/>
    </row>
    <row r="12" spans="1:11" ht="23.25">
      <c r="A12" s="15"/>
      <c r="B12" s="13"/>
      <c r="C12" s="13"/>
      <c r="D12" s="15"/>
      <c r="E12" s="19"/>
      <c r="F12" s="21"/>
      <c r="G12" s="22"/>
      <c r="H12" s="23" t="str">
        <f>"( "&amp;BAHTTEXT(G11)&amp;" )"</f>
        <v>( ศูนย์บาทถ้วน )</v>
      </c>
      <c r="I12" s="23"/>
      <c r="J12" s="23"/>
      <c r="K12" s="99"/>
    </row>
    <row r="13" spans="1:11" ht="23.25">
      <c r="A13" s="2"/>
      <c r="B13" s="4"/>
      <c r="C13" s="4"/>
      <c r="D13" s="2"/>
      <c r="E13" s="24"/>
      <c r="F13" s="2"/>
      <c r="G13" s="4"/>
      <c r="H13" s="99"/>
      <c r="I13" s="99"/>
      <c r="J13" s="99"/>
      <c r="K13" s="99"/>
    </row>
    <row r="14" spans="1:11" ht="23.25">
      <c r="A14" s="18" t="s">
        <v>15</v>
      </c>
      <c r="B14" s="13"/>
      <c r="C14" s="25" t="s">
        <v>16</v>
      </c>
      <c r="D14" s="13" t="s">
        <v>204</v>
      </c>
      <c r="E14" s="15"/>
      <c r="F14" s="13"/>
      <c r="G14" s="13"/>
      <c r="H14" s="13"/>
      <c r="I14" s="13"/>
      <c r="J14" s="13"/>
      <c r="K14" s="13"/>
    </row>
    <row r="15" spans="1:11" s="89" customFormat="1" ht="23.25">
      <c r="A15" s="86"/>
      <c r="B15" s="2"/>
      <c r="C15" s="87" t="s">
        <v>18</v>
      </c>
      <c r="D15" s="11"/>
      <c r="E15" s="2"/>
      <c r="F15" s="2"/>
      <c r="G15" s="88"/>
      <c r="H15" s="106" t="s">
        <v>71</v>
      </c>
      <c r="I15" s="161"/>
      <c r="J15" s="161"/>
      <c r="K15" s="2"/>
    </row>
    <row r="16" spans="1:11" s="89" customFormat="1" ht="23.25">
      <c r="A16" s="90"/>
      <c r="B16" s="4"/>
      <c r="C16" s="91" t="s">
        <v>19</v>
      </c>
      <c r="D16" s="109">
        <v>1</v>
      </c>
      <c r="E16" s="91" t="s">
        <v>21</v>
      </c>
      <c r="F16" s="109">
        <v>1</v>
      </c>
      <c r="G16" s="91" t="s">
        <v>205</v>
      </c>
      <c r="H16" s="109">
        <v>1</v>
      </c>
      <c r="I16" s="92"/>
      <c r="J16" s="114"/>
      <c r="K16" s="31"/>
    </row>
    <row r="17" spans="1:11" ht="23.25">
      <c r="A17" s="27"/>
      <c r="B17" s="13"/>
      <c r="C17" s="28"/>
      <c r="D17" s="30"/>
      <c r="E17" s="28"/>
      <c r="F17" s="30"/>
      <c r="G17" s="28"/>
      <c r="H17" s="30"/>
      <c r="I17" s="28"/>
      <c r="J17" s="30"/>
      <c r="K17" s="31"/>
    </row>
    <row r="18" spans="1:11" ht="23.25">
      <c r="A18" s="32"/>
      <c r="B18" s="13"/>
      <c r="C18" s="18" t="s">
        <v>23</v>
      </c>
      <c r="D18" s="14"/>
      <c r="E18" s="15"/>
      <c r="F18" s="15"/>
      <c r="G18" s="26"/>
      <c r="H18" s="107" t="s">
        <v>71</v>
      </c>
      <c r="I18" s="168"/>
      <c r="J18" s="168"/>
      <c r="K18" s="15"/>
    </row>
    <row r="19" spans="1:11" ht="23.25">
      <c r="A19" s="32"/>
      <c r="B19" s="13"/>
      <c r="C19" s="28" t="s">
        <v>24</v>
      </c>
      <c r="D19" s="108">
        <v>1</v>
      </c>
      <c r="E19" s="20" t="s">
        <v>26</v>
      </c>
      <c r="F19" s="108">
        <v>1</v>
      </c>
      <c r="G19" s="20" t="s">
        <v>206</v>
      </c>
      <c r="H19" s="108">
        <v>1</v>
      </c>
      <c r="I19" s="20"/>
      <c r="J19" s="115"/>
      <c r="K19" s="26"/>
    </row>
    <row r="20" spans="1:11" ht="23.25">
      <c r="A20" s="32"/>
      <c r="B20" s="13"/>
      <c r="C20" s="28"/>
      <c r="D20" s="34"/>
      <c r="E20" s="20"/>
      <c r="F20" s="34"/>
      <c r="G20" s="20"/>
      <c r="H20" s="35"/>
      <c r="I20" s="20"/>
      <c r="J20" s="35"/>
      <c r="K20" s="13"/>
    </row>
    <row r="21" spans="1:11" ht="23.25">
      <c r="A21" s="32"/>
      <c r="B21" s="26"/>
      <c r="C21" s="18" t="s">
        <v>28</v>
      </c>
      <c r="D21" s="14"/>
      <c r="E21" s="15"/>
      <c r="F21" s="15"/>
      <c r="G21" s="26"/>
      <c r="H21" s="26"/>
      <c r="I21" s="26"/>
      <c r="J21" s="15"/>
      <c r="K21" s="15"/>
    </row>
    <row r="22" spans="1:11" ht="23.25">
      <c r="A22" s="32"/>
      <c r="B22" s="15"/>
      <c r="C22" s="36" t="s">
        <v>29</v>
      </c>
      <c r="D22" s="112">
        <f>D19/D16</f>
        <v>1</v>
      </c>
      <c r="E22" s="37" t="s">
        <v>31</v>
      </c>
      <c r="F22" s="112">
        <f>F19/F16</f>
        <v>1</v>
      </c>
      <c r="G22" s="38" t="s">
        <v>207</v>
      </c>
      <c r="H22" s="60">
        <f>H19/H16</f>
        <v>1</v>
      </c>
      <c r="I22" s="20"/>
      <c r="J22" s="39"/>
      <c r="K22" s="15"/>
    </row>
    <row r="23" spans="1:11" ht="23.25">
      <c r="A23" s="18" t="s">
        <v>33</v>
      </c>
      <c r="B23" s="15"/>
      <c r="C23" s="37" t="s">
        <v>34</v>
      </c>
      <c r="D23" s="40">
        <f>ROUNDDOWN(D22,3)</f>
        <v>1</v>
      </c>
      <c r="E23" s="37" t="s">
        <v>34</v>
      </c>
      <c r="F23" s="40">
        <f>ROUNDDOWN(F22,3)</f>
        <v>1</v>
      </c>
      <c r="G23" s="38"/>
      <c r="H23" s="40">
        <f>ROUNDDOWN(H22,3)</f>
        <v>1</v>
      </c>
      <c r="I23" s="116"/>
      <c r="J23" s="83"/>
      <c r="K23" s="15"/>
    </row>
    <row r="24" spans="1:11" ht="23.25">
      <c r="A24" s="18"/>
      <c r="B24" s="15"/>
      <c r="C24" s="37"/>
      <c r="D24" s="83"/>
      <c r="E24" s="37"/>
      <c r="F24" s="42"/>
      <c r="G24" s="37"/>
      <c r="H24" s="43"/>
      <c r="I24" s="38"/>
      <c r="J24" s="44"/>
      <c r="K24" s="15"/>
    </row>
    <row r="25" spans="1:11" ht="23.25">
      <c r="A25" s="13"/>
      <c r="B25" s="13"/>
      <c r="C25" s="18" t="s">
        <v>35</v>
      </c>
      <c r="D25" s="45"/>
      <c r="E25" s="13"/>
      <c r="F25" s="13"/>
      <c r="G25" s="13"/>
      <c r="H25" s="13"/>
      <c r="I25" s="13"/>
      <c r="J25" s="13"/>
      <c r="K25" s="13"/>
    </row>
    <row r="26" spans="1:11" ht="23.25">
      <c r="A26" s="13"/>
      <c r="B26" s="98"/>
      <c r="C26" s="135" t="s">
        <v>208</v>
      </c>
      <c r="D26" s="135"/>
      <c r="E26" s="135"/>
      <c r="F26" s="135"/>
      <c r="G26" s="135"/>
      <c r="H26" s="135"/>
      <c r="I26" s="135"/>
      <c r="J26" s="135"/>
      <c r="K26" s="135"/>
    </row>
    <row r="27" spans="1:11" ht="23.25">
      <c r="A27" s="13"/>
      <c r="B27" s="15"/>
      <c r="C27" s="119">
        <v>0.5</v>
      </c>
      <c r="D27" s="46" t="s">
        <v>80</v>
      </c>
      <c r="E27" s="47">
        <f>D23</f>
        <v>1</v>
      </c>
      <c r="F27" s="48" t="s">
        <v>37</v>
      </c>
      <c r="G27" s="49">
        <f>F23</f>
        <v>1</v>
      </c>
      <c r="H27" s="50" t="s">
        <v>201</v>
      </c>
      <c r="I27" s="47">
        <f>+H23</f>
        <v>1</v>
      </c>
      <c r="J27" s="50"/>
      <c r="K27" s="49"/>
    </row>
    <row r="28" spans="1:11" ht="23.25">
      <c r="A28" s="13"/>
      <c r="B28" s="13"/>
      <c r="C28" s="13" t="s">
        <v>141</v>
      </c>
      <c r="D28" s="113"/>
      <c r="E28" s="51">
        <f>SUM(0.1* E27)</f>
        <v>0.1</v>
      </c>
      <c r="F28" s="98" t="s">
        <v>41</v>
      </c>
      <c r="G28" s="51">
        <f>SUM(0.1*G27)</f>
        <v>0.1</v>
      </c>
      <c r="H28" s="98" t="s">
        <v>41</v>
      </c>
      <c r="I28" s="51">
        <f>SUM(0.3*I27)</f>
        <v>0.3</v>
      </c>
      <c r="J28" s="98"/>
      <c r="K28" s="51"/>
    </row>
    <row r="29" spans="1:11" ht="23.25">
      <c r="A29" s="18" t="s">
        <v>33</v>
      </c>
      <c r="B29" s="18"/>
      <c r="C29" s="13" t="s">
        <v>141</v>
      </c>
      <c r="D29" s="136">
        <f>TRUNC(E28,3)</f>
        <v>0.1</v>
      </c>
      <c r="E29" s="136">
        <f>TRUNC(E28,3)</f>
        <v>0.1</v>
      </c>
      <c r="F29" s="98" t="s">
        <v>41</v>
      </c>
      <c r="G29" s="101">
        <f>TRUNC(G28,3)</f>
        <v>0.1</v>
      </c>
      <c r="H29" s="98" t="s">
        <v>42</v>
      </c>
      <c r="I29" s="102">
        <f>TRUNC(I28,3)</f>
        <v>0.3</v>
      </c>
      <c r="J29" s="98"/>
      <c r="K29" s="102"/>
    </row>
    <row r="30" spans="1:11" ht="23.25">
      <c r="A30" s="13"/>
      <c r="B30" s="13"/>
      <c r="C30" s="38" t="s">
        <v>43</v>
      </c>
      <c r="D30" s="137">
        <f>C27+D29+G29+I29+K29</f>
        <v>1</v>
      </c>
      <c r="E30" s="137"/>
      <c r="F30" s="52"/>
      <c r="G30" s="53"/>
      <c r="H30" s="15"/>
      <c r="I30" s="15"/>
      <c r="J30" s="15"/>
      <c r="K30" s="13"/>
    </row>
    <row r="31" spans="1:11" ht="23.25">
      <c r="A31" s="13"/>
      <c r="B31" s="13"/>
      <c r="C31" s="54" t="s">
        <v>44</v>
      </c>
      <c r="D31" s="13"/>
      <c r="E31" s="13"/>
      <c r="F31" s="13"/>
      <c r="G31" s="13"/>
      <c r="H31" s="137">
        <f>TRUNC(D30,3)</f>
        <v>1</v>
      </c>
      <c r="I31" s="137"/>
      <c r="J31" s="13"/>
      <c r="K31" s="15"/>
    </row>
    <row r="32" spans="1:11" ht="23.25">
      <c r="A32" s="13"/>
      <c r="B32" s="13"/>
      <c r="C32" s="54"/>
      <c r="D32" s="13"/>
      <c r="E32" s="13"/>
      <c r="F32" s="13"/>
      <c r="G32" s="13"/>
      <c r="H32" s="97"/>
      <c r="I32" s="97"/>
      <c r="J32" s="13"/>
      <c r="K32" s="15"/>
    </row>
    <row r="33" spans="1:11" ht="23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3.25">
      <c r="A34" s="13"/>
      <c r="B34" s="13"/>
      <c r="C34" s="54" t="s">
        <v>45</v>
      </c>
      <c r="D34" s="13"/>
      <c r="E34" s="13"/>
      <c r="F34" s="13"/>
      <c r="G34" s="13"/>
      <c r="H34" s="139">
        <f>H31</f>
        <v>1</v>
      </c>
      <c r="I34" s="140"/>
      <c r="J34" s="13"/>
      <c r="K34" s="55"/>
    </row>
    <row r="35" spans="1:11" ht="23.25">
      <c r="A35" s="13"/>
      <c r="B35" s="13" t="s">
        <v>46</v>
      </c>
      <c r="C35" s="13"/>
      <c r="D35" s="13"/>
      <c r="E35" s="13"/>
      <c r="F35" s="13"/>
      <c r="G35" s="13"/>
      <c r="H35" s="83"/>
      <c r="I35" s="83"/>
      <c r="J35" s="13"/>
      <c r="K35" s="15"/>
    </row>
    <row r="36" spans="1:11" ht="23.25">
      <c r="A36" s="13"/>
      <c r="B36" s="13" t="s">
        <v>47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 ht="23.25">
      <c r="A37" s="13"/>
      <c r="B37" s="54" t="s">
        <v>48</v>
      </c>
      <c r="C37" s="98"/>
      <c r="D37" s="13"/>
      <c r="E37" s="56"/>
      <c r="F37" s="57"/>
      <c r="G37" s="58" t="s">
        <v>49</v>
      </c>
      <c r="H37" s="13"/>
      <c r="I37" s="59">
        <v>0.96</v>
      </c>
      <c r="J37" s="48"/>
      <c r="K37" s="60"/>
    </row>
    <row r="38" spans="1:11" ht="23.25">
      <c r="A38" s="13"/>
      <c r="B38" s="54" t="s">
        <v>50</v>
      </c>
      <c r="C38" s="98"/>
      <c r="D38" s="13"/>
      <c r="E38" s="56"/>
      <c r="F38" s="57"/>
      <c r="G38" s="61" t="s">
        <v>51</v>
      </c>
      <c r="H38" s="13"/>
      <c r="I38" s="59">
        <v>1.04</v>
      </c>
      <c r="J38" s="48"/>
      <c r="K38" s="60"/>
    </row>
    <row r="39" spans="1:11" ht="23.25">
      <c r="A39" s="13"/>
      <c r="B39" s="13"/>
      <c r="C39" s="96" t="s">
        <v>52</v>
      </c>
      <c r="D39" s="13"/>
      <c r="E39" s="141" t="str">
        <f>IF(H34&lt;=$I37,"ให้เรียกเงินคืน"," 0 ")</f>
        <v xml:space="preserve"> 0 </v>
      </c>
      <c r="F39" s="142"/>
      <c r="G39" s="143" t="str">
        <f>IF(H34&gt;=$I38,"ให้เพิ่มค่างาน"," 0 ")</f>
        <v xml:space="preserve"> 0 </v>
      </c>
      <c r="H39" s="144"/>
      <c r="I39" s="145" t="str">
        <f>IF(E39=G39,"อยู่ในช่วง 4%",0)</f>
        <v>อยู่ในช่วง 4%</v>
      </c>
      <c r="J39" s="146"/>
      <c r="K39" s="48"/>
    </row>
    <row r="40" spans="1:11" ht="23.25">
      <c r="A40" s="13"/>
      <c r="B40" s="13"/>
      <c r="C40" s="96" t="s">
        <v>53</v>
      </c>
      <c r="D40" s="13"/>
      <c r="E40" s="149">
        <f>IF(H34&lt;I37,"ต่ำกว่า 4 %", 0)</f>
        <v>0</v>
      </c>
      <c r="F40" s="150"/>
      <c r="G40" s="151" t="str">
        <f>IF(H34&gt;I38,"สูงกว่า 4%","0")</f>
        <v>0</v>
      </c>
      <c r="H40" s="152"/>
      <c r="I40" s="147"/>
      <c r="J40" s="148"/>
      <c r="K40" s="15"/>
    </row>
    <row r="41" spans="1:11" ht="23.25">
      <c r="A41" s="13"/>
      <c r="B41" s="13"/>
      <c r="C41" s="20" t="s">
        <v>54</v>
      </c>
      <c r="D41" s="54" t="s">
        <v>55</v>
      </c>
      <c r="E41" s="13"/>
      <c r="F41" s="13"/>
      <c r="G41" s="62" t="str">
        <f>IF($H$34&lt;$I$37,$I$37-$H$34,"ไม่มี")</f>
        <v>ไม่มี</v>
      </c>
      <c r="H41" s="63"/>
      <c r="I41" s="64"/>
      <c r="J41" s="13"/>
      <c r="K41" s="13"/>
    </row>
    <row r="42" spans="1:11" ht="23.25">
      <c r="A42" s="13"/>
      <c r="B42" s="13"/>
      <c r="C42" s="20"/>
      <c r="D42" s="54" t="s">
        <v>56</v>
      </c>
      <c r="E42" s="13"/>
      <c r="F42" s="13"/>
      <c r="G42" s="62" t="str">
        <f>IF(H34&gt;=I38,H34-I38,"ไม่มี")</f>
        <v>ไม่มี</v>
      </c>
      <c r="H42" s="63"/>
      <c r="I42" s="64"/>
      <c r="J42" s="13"/>
      <c r="K42" s="13"/>
    </row>
    <row r="43" spans="1:11" ht="23.25">
      <c r="A43" s="13"/>
      <c r="B43" s="13"/>
      <c r="C43" s="13"/>
      <c r="D43" s="13"/>
      <c r="E43" s="65" t="s">
        <v>57</v>
      </c>
      <c r="F43" s="66" t="s">
        <v>58</v>
      </c>
      <c r="G43" s="67"/>
      <c r="H43" s="57"/>
      <c r="I43" s="68"/>
      <c r="J43" s="57"/>
      <c r="K43" s="57"/>
    </row>
    <row r="44" spans="1:11" ht="23.25">
      <c r="A44" s="20"/>
      <c r="B44" s="13" t="s">
        <v>59</v>
      </c>
      <c r="C44" s="13"/>
      <c r="D44" s="132" t="str">
        <f>E39</f>
        <v xml:space="preserve"> 0 </v>
      </c>
      <c r="E44" s="132"/>
      <c r="F44" s="20" t="s">
        <v>60</v>
      </c>
      <c r="G44" s="133">
        <f>I9</f>
        <v>0</v>
      </c>
      <c r="H44" s="133"/>
      <c r="I44" s="95" t="s">
        <v>61</v>
      </c>
      <c r="J44" s="69">
        <f>IF(G41="ไม่มี",0,G41)</f>
        <v>0</v>
      </c>
      <c r="K44" s="70"/>
    </row>
    <row r="45" spans="1:11" ht="23.25">
      <c r="A45" s="13"/>
      <c r="B45" s="13"/>
      <c r="C45" s="13"/>
      <c r="D45" s="13"/>
      <c r="E45" s="13"/>
      <c r="F45" s="20" t="s">
        <v>60</v>
      </c>
      <c r="G45" s="129">
        <f>IF(D44="ให้เรียกเงินคืน",(G44*J44),0)</f>
        <v>0</v>
      </c>
      <c r="H45" s="129"/>
      <c r="I45" s="130"/>
      <c r="J45" s="130"/>
      <c r="K45" s="130"/>
    </row>
    <row r="46" spans="1:11" ht="23.25">
      <c r="A46" s="26"/>
      <c r="B46" s="26"/>
      <c r="C46" s="26"/>
      <c r="D46" s="26"/>
      <c r="E46" s="26"/>
      <c r="F46" s="131" t="str">
        <f>BAHTTEXT(G45)</f>
        <v>ศูนย์บาทถ้วน</v>
      </c>
      <c r="G46" s="131"/>
      <c r="H46" s="131"/>
      <c r="I46" s="131"/>
      <c r="J46" s="131"/>
      <c r="K46" s="99"/>
    </row>
    <row r="47" spans="1:11" ht="23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23.25">
      <c r="A48" s="13"/>
      <c r="B48" s="13" t="s">
        <v>59</v>
      </c>
      <c r="C48" s="13"/>
      <c r="D48" s="132" t="str">
        <f>G39</f>
        <v xml:space="preserve"> 0 </v>
      </c>
      <c r="E48" s="132"/>
      <c r="F48" s="20" t="s">
        <v>60</v>
      </c>
      <c r="G48" s="133">
        <f>G44</f>
        <v>0</v>
      </c>
      <c r="H48" s="133"/>
      <c r="I48" s="95" t="s">
        <v>61</v>
      </c>
      <c r="J48" s="69">
        <f>IF(G42="ไม่มี",0,G42)</f>
        <v>0</v>
      </c>
      <c r="K48" s="13"/>
    </row>
    <row r="49" spans="1:11" ht="23.25">
      <c r="A49" s="13"/>
      <c r="B49" s="13"/>
      <c r="C49" s="13"/>
      <c r="D49" s="13"/>
      <c r="E49" s="13"/>
      <c r="F49" s="20" t="s">
        <v>60</v>
      </c>
      <c r="G49" s="134">
        <f>IF(D48=" 0 ",0,G48*J48)</f>
        <v>0</v>
      </c>
      <c r="H49" s="134"/>
      <c r="I49" s="13"/>
      <c r="J49" s="13"/>
      <c r="K49" s="13"/>
    </row>
    <row r="50" spans="1:11" ht="23.25">
      <c r="A50" s="13"/>
      <c r="B50" s="26"/>
      <c r="C50" s="26"/>
      <c r="D50" s="26"/>
      <c r="E50" s="127" t="str">
        <f>BAHTTEXT(G49)</f>
        <v>ศูนย์บาทถ้วน</v>
      </c>
      <c r="F50" s="127"/>
      <c r="G50" s="127"/>
      <c r="H50" s="127"/>
      <c r="I50" s="127"/>
      <c r="J50" s="127"/>
      <c r="K50" s="127"/>
    </row>
    <row r="51" spans="1:11" ht="23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23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23.25">
      <c r="A53" s="13"/>
      <c r="B53" s="13"/>
      <c r="C53" s="13"/>
      <c r="D53" s="13"/>
      <c r="E53" s="13"/>
      <c r="F53" s="13"/>
      <c r="G53" s="13"/>
      <c r="H53" s="13" t="s">
        <v>65</v>
      </c>
      <c r="I53" s="128"/>
      <c r="J53" s="128"/>
      <c r="K53" s="128"/>
    </row>
    <row r="54" spans="1:11" ht="23.25">
      <c r="A54" s="13"/>
      <c r="B54" s="13"/>
      <c r="C54" s="13"/>
      <c r="D54" s="13"/>
      <c r="E54" s="13"/>
      <c r="F54" s="13"/>
      <c r="G54" s="13"/>
      <c r="H54" s="13"/>
      <c r="I54" s="94"/>
      <c r="J54" s="94"/>
      <c r="K54" s="94"/>
    </row>
    <row r="55" spans="1:11" ht="23.25">
      <c r="A55" s="71"/>
      <c r="B55" s="71"/>
      <c r="C55" s="71"/>
      <c r="D55" s="72" t="s">
        <v>64</v>
      </c>
      <c r="E55" s="72"/>
      <c r="F55" s="72"/>
      <c r="G55" s="4" t="s">
        <v>67</v>
      </c>
      <c r="H55" s="71"/>
      <c r="I55" s="71"/>
      <c r="J55" s="71"/>
      <c r="K55" s="71"/>
    </row>
    <row r="56" spans="1:11" ht="23.25">
      <c r="A56" s="71"/>
      <c r="B56" s="71"/>
      <c r="C56" s="71"/>
      <c r="D56" s="135"/>
      <c r="E56" s="135"/>
      <c r="F56" s="135"/>
      <c r="G56" s="135"/>
      <c r="H56" s="71"/>
      <c r="I56" s="71"/>
      <c r="J56" s="71"/>
      <c r="K56" s="71"/>
    </row>
    <row r="57" spans="1:11" ht="23.25">
      <c r="A57" s="71"/>
      <c r="B57" s="72"/>
      <c r="C57" s="72"/>
      <c r="D57" s="170"/>
      <c r="E57" s="170"/>
      <c r="F57" s="170"/>
      <c r="G57" s="170"/>
      <c r="H57" s="72"/>
      <c r="I57" s="72"/>
      <c r="J57" s="4"/>
      <c r="K57" s="4"/>
    </row>
    <row r="58" spans="1:11" ht="23.25">
      <c r="A58" s="71"/>
      <c r="B58" s="72"/>
      <c r="C58" s="72"/>
      <c r="D58" s="103"/>
      <c r="E58" s="103"/>
      <c r="F58" s="103"/>
      <c r="G58" s="103"/>
      <c r="H58" s="72"/>
      <c r="I58" s="72"/>
      <c r="J58" s="4"/>
      <c r="K58" s="4"/>
    </row>
    <row r="59" spans="1:11" ht="23.25">
      <c r="A59" s="71"/>
      <c r="B59" s="72" t="s">
        <v>64</v>
      </c>
      <c r="C59" s="72"/>
      <c r="D59" s="72"/>
      <c r="E59" s="4" t="s">
        <v>68</v>
      </c>
      <c r="G59" s="72" t="s">
        <v>64</v>
      </c>
      <c r="H59" s="72"/>
      <c r="I59" s="4" t="s">
        <v>70</v>
      </c>
      <c r="J59" s="4"/>
      <c r="K59" s="4"/>
    </row>
    <row r="60" spans="1:11" ht="23.25">
      <c r="A60" s="71"/>
      <c r="B60" s="135"/>
      <c r="C60" s="135"/>
      <c r="D60" s="135"/>
      <c r="E60" s="135"/>
      <c r="G60" s="171"/>
      <c r="H60" s="171"/>
      <c r="I60" s="171"/>
      <c r="J60" s="171"/>
      <c r="K60" s="104"/>
    </row>
    <row r="61" spans="1:11" ht="23.25">
      <c r="A61" s="71"/>
      <c r="B61" s="170"/>
      <c r="C61" s="170"/>
      <c r="D61" s="170"/>
      <c r="E61" s="170"/>
      <c r="G61" s="170"/>
      <c r="H61" s="170"/>
      <c r="I61" s="170"/>
      <c r="J61" s="4"/>
      <c r="K61" s="4"/>
    </row>
    <row r="62" spans="1:11" ht="23.25">
      <c r="A62" s="71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23.25">
      <c r="A63" s="71"/>
      <c r="B63" s="4"/>
      <c r="C63" s="4"/>
      <c r="D63" s="103"/>
      <c r="E63" s="72"/>
      <c r="F63" s="72"/>
      <c r="G63" s="4"/>
      <c r="H63" s="4"/>
      <c r="I63" s="4"/>
      <c r="J63" s="4"/>
      <c r="K63" s="4"/>
    </row>
    <row r="64" spans="1:11" ht="23.25">
      <c r="A64" s="71"/>
      <c r="B64" s="4"/>
      <c r="C64" s="4"/>
      <c r="D64" s="103"/>
      <c r="E64" s="72"/>
      <c r="F64" s="72"/>
      <c r="G64" s="4"/>
      <c r="H64" s="4"/>
      <c r="I64" s="4"/>
      <c r="J64" s="4"/>
      <c r="K64" s="4"/>
    </row>
    <row r="65" spans="1:11" ht="23.25">
      <c r="A65" s="71"/>
      <c r="B65" s="72"/>
      <c r="C65" s="72"/>
      <c r="D65" s="4"/>
      <c r="E65" s="13"/>
      <c r="F65" s="4"/>
      <c r="G65" s="4"/>
      <c r="K65" s="4"/>
    </row>
    <row r="66" spans="1:11" ht="23.25">
      <c r="A66" s="71"/>
      <c r="B66" s="72"/>
      <c r="C66" s="104"/>
      <c r="D66" s="4"/>
      <c r="E66" s="4"/>
      <c r="F66" s="4"/>
      <c r="G66" s="4"/>
      <c r="K66" s="4"/>
    </row>
    <row r="67" spans="1:11" ht="23.25">
      <c r="A67" s="71"/>
      <c r="B67" s="4"/>
      <c r="C67" s="4"/>
      <c r="D67" s="4"/>
      <c r="E67" s="4"/>
      <c r="F67" s="4"/>
      <c r="G67" s="4"/>
      <c r="K67" s="4"/>
    </row>
    <row r="68" spans="1:11">
      <c r="E68" s="76"/>
    </row>
  </sheetData>
  <mergeCells count="40">
    <mergeCell ref="C7:E7"/>
    <mergeCell ref="G7:H7"/>
    <mergeCell ref="A1:K1"/>
    <mergeCell ref="A2:K2"/>
    <mergeCell ref="C3:K3"/>
    <mergeCell ref="E6:F6"/>
    <mergeCell ref="G6:I6"/>
    <mergeCell ref="H34:I34"/>
    <mergeCell ref="A8:K8"/>
    <mergeCell ref="F9:G9"/>
    <mergeCell ref="I9:J9"/>
    <mergeCell ref="G11:H11"/>
    <mergeCell ref="I15:J15"/>
    <mergeCell ref="I18:J18"/>
    <mergeCell ref="C26:K26"/>
    <mergeCell ref="D29:E29"/>
    <mergeCell ref="D30:E30"/>
    <mergeCell ref="H31:I31"/>
    <mergeCell ref="A33:K33"/>
    <mergeCell ref="G49:H49"/>
    <mergeCell ref="E39:F39"/>
    <mergeCell ref="G39:H39"/>
    <mergeCell ref="I39:J40"/>
    <mergeCell ref="E40:F40"/>
    <mergeCell ref="G40:H40"/>
    <mergeCell ref="D44:E44"/>
    <mergeCell ref="G44:H44"/>
    <mergeCell ref="G45:H45"/>
    <mergeCell ref="I45:K45"/>
    <mergeCell ref="F46:J46"/>
    <mergeCell ref="D48:E48"/>
    <mergeCell ref="G48:H48"/>
    <mergeCell ref="B61:E61"/>
    <mergeCell ref="G61:I61"/>
    <mergeCell ref="E50:K50"/>
    <mergeCell ref="I53:K53"/>
    <mergeCell ref="D56:G56"/>
    <mergeCell ref="D57:G57"/>
    <mergeCell ref="B60:E60"/>
    <mergeCell ref="G60:J60"/>
  </mergeCells>
  <pageMargins left="0.26" right="0.13" top="0.75" bottom="0.75" header="0.3" footer="0.3"/>
  <pageSetup paperSize="9" orientation="portrait" r:id="rId1"/>
  <headerFooter>
    <oddHeader>&amp;R&amp;P/&amp;N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F2B51-9D3F-4ACE-9548-C6404853EEA8}">
  <sheetPr>
    <tabColor rgb="FF92D050"/>
  </sheetPr>
  <dimension ref="A1:K68"/>
  <sheetViews>
    <sheetView zoomScaleNormal="100" workbookViewId="0">
      <selection activeCell="I29" sqref="I29"/>
    </sheetView>
  </sheetViews>
  <sheetFormatPr defaultRowHeight="15"/>
  <cols>
    <col min="1" max="1" width="6.7109375" customWidth="1"/>
    <col min="2" max="2" width="10.5703125" customWidth="1"/>
    <col min="3" max="3" width="9.28515625" customWidth="1"/>
    <col min="5" max="5" width="7.140625" customWidth="1"/>
    <col min="6" max="6" width="13.85546875" customWidth="1"/>
    <col min="7" max="7" width="7.28515625" customWidth="1"/>
    <col min="8" max="8" width="10.85546875" customWidth="1"/>
    <col min="9" max="9" width="9.140625" customWidth="1"/>
    <col min="10" max="10" width="7.42578125" customWidth="1"/>
    <col min="11" max="11" width="8" customWidth="1"/>
  </cols>
  <sheetData>
    <row r="1" spans="1:11" ht="23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</row>
    <row r="2" spans="1:11" ht="23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11" ht="23.25">
      <c r="A3" s="1" t="s">
        <v>2</v>
      </c>
      <c r="B3" s="2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23.25">
      <c r="A4" s="73" t="s">
        <v>62</v>
      </c>
      <c r="B4" s="73"/>
      <c r="C4" s="73" t="s">
        <v>121</v>
      </c>
      <c r="D4" s="73"/>
      <c r="E4" s="73"/>
      <c r="F4" s="73"/>
      <c r="G4" s="73"/>
      <c r="H4" s="73"/>
      <c r="I4" s="73"/>
      <c r="J4" s="73"/>
      <c r="K4" s="73"/>
    </row>
    <row r="5" spans="1:11" ht="23.25">
      <c r="A5" s="1" t="s">
        <v>3</v>
      </c>
      <c r="B5" s="2"/>
      <c r="C5" s="3"/>
      <c r="D5" s="2"/>
      <c r="E5" s="2"/>
      <c r="F5" s="2"/>
      <c r="G5" s="2"/>
      <c r="H5" s="2"/>
      <c r="I5" s="2"/>
      <c r="J5" s="2"/>
      <c r="K5" s="4"/>
    </row>
    <row r="6" spans="1:11" ht="23.25">
      <c r="A6" s="73" t="s">
        <v>63</v>
      </c>
      <c r="B6" s="74"/>
      <c r="C6" s="74"/>
      <c r="D6" s="74"/>
      <c r="E6" s="160" t="s">
        <v>4</v>
      </c>
      <c r="F6" s="160"/>
      <c r="G6" s="161"/>
      <c r="H6" s="161"/>
      <c r="I6" s="161"/>
      <c r="J6" s="4"/>
      <c r="K6" s="4"/>
    </row>
    <row r="7" spans="1:11" ht="23.25">
      <c r="A7" s="5" t="s">
        <v>5</v>
      </c>
      <c r="B7" s="6"/>
      <c r="C7" s="162"/>
      <c r="D7" s="162"/>
      <c r="E7" s="162"/>
      <c r="F7" s="7" t="s">
        <v>6</v>
      </c>
      <c r="G7" s="169" t="s">
        <v>7</v>
      </c>
      <c r="H7" s="169"/>
      <c r="I7" s="118"/>
      <c r="J7" s="118"/>
      <c r="K7" s="118"/>
    </row>
    <row r="8" spans="1:11" ht="23.25">
      <c r="A8" s="163" t="s">
        <v>209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1" ht="23.25">
      <c r="A9" s="8" t="s">
        <v>8</v>
      </c>
      <c r="B9" s="4"/>
      <c r="C9" s="9"/>
      <c r="D9" s="103" t="s">
        <v>9</v>
      </c>
      <c r="E9" s="2"/>
      <c r="F9" s="164"/>
      <c r="G9" s="165"/>
      <c r="H9" s="103" t="s">
        <v>10</v>
      </c>
      <c r="I9" s="166"/>
      <c r="J9" s="166"/>
      <c r="K9" s="11" t="s">
        <v>6</v>
      </c>
    </row>
    <row r="10" spans="1:11" ht="23.25">
      <c r="A10" s="12" t="s">
        <v>11</v>
      </c>
      <c r="B10" s="13"/>
      <c r="C10" s="13"/>
      <c r="D10" s="15" t="s">
        <v>12</v>
      </c>
      <c r="E10" s="16" t="s">
        <v>210</v>
      </c>
      <c r="F10" s="17"/>
      <c r="G10" s="17"/>
      <c r="H10" s="77"/>
      <c r="I10" s="77"/>
      <c r="J10" s="78">
        <f>I10-H10</f>
        <v>0</v>
      </c>
      <c r="K10" s="17"/>
    </row>
    <row r="11" spans="1:11" ht="23.25">
      <c r="A11" s="18"/>
      <c r="B11" s="105" t="s">
        <v>66</v>
      </c>
      <c r="C11" s="13"/>
      <c r="D11" s="15" t="s">
        <v>69</v>
      </c>
      <c r="E11" s="19"/>
      <c r="F11" s="20" t="s">
        <v>14</v>
      </c>
      <c r="G11" s="167">
        <f>C7</f>
        <v>0</v>
      </c>
      <c r="H11" s="167"/>
      <c r="I11" s="96" t="s">
        <v>6</v>
      </c>
      <c r="J11" s="100"/>
      <c r="K11" s="96"/>
    </row>
    <row r="12" spans="1:11" ht="23.25">
      <c r="A12" s="15"/>
      <c r="B12" s="13"/>
      <c r="C12" s="13"/>
      <c r="D12" s="15"/>
      <c r="E12" s="19"/>
      <c r="F12" s="21"/>
      <c r="G12" s="22"/>
      <c r="H12" s="23" t="str">
        <f>"( "&amp;BAHTTEXT(G11)&amp;" )"</f>
        <v>( ศูนย์บาทถ้วน )</v>
      </c>
      <c r="I12" s="23"/>
      <c r="J12" s="23"/>
      <c r="K12" s="99"/>
    </row>
    <row r="13" spans="1:11" ht="23.25">
      <c r="A13" s="2"/>
      <c r="B13" s="4"/>
      <c r="C13" s="4"/>
      <c r="D13" s="2"/>
      <c r="E13" s="24"/>
      <c r="F13" s="2"/>
      <c r="G13" s="4"/>
      <c r="H13" s="99"/>
      <c r="I13" s="99"/>
      <c r="J13" s="99"/>
      <c r="K13" s="99"/>
    </row>
    <row r="14" spans="1:11" ht="23.25">
      <c r="A14" s="18" t="s">
        <v>15</v>
      </c>
      <c r="B14" s="13"/>
      <c r="C14" s="25" t="s">
        <v>16</v>
      </c>
      <c r="D14" s="13" t="s">
        <v>211</v>
      </c>
      <c r="E14" s="15"/>
      <c r="F14" s="13"/>
      <c r="G14" s="13"/>
      <c r="H14" s="13"/>
      <c r="I14" s="13"/>
      <c r="J14" s="13"/>
      <c r="K14" s="13"/>
    </row>
    <row r="15" spans="1:11" s="89" customFormat="1" ht="23.25">
      <c r="A15" s="86"/>
      <c r="B15" s="2"/>
      <c r="C15" s="87" t="s">
        <v>18</v>
      </c>
      <c r="D15" s="11"/>
      <c r="E15" s="2"/>
      <c r="F15" s="2"/>
      <c r="G15" s="88"/>
      <c r="H15" s="106" t="s">
        <v>71</v>
      </c>
      <c r="I15" s="161"/>
      <c r="J15" s="161"/>
      <c r="K15" s="2"/>
    </row>
    <row r="16" spans="1:11" s="89" customFormat="1" ht="23.25">
      <c r="A16" s="90"/>
      <c r="B16" s="4"/>
      <c r="C16" s="91" t="s">
        <v>19</v>
      </c>
      <c r="D16" s="109">
        <v>1</v>
      </c>
      <c r="E16" s="91" t="s">
        <v>73</v>
      </c>
      <c r="F16" s="109">
        <v>1</v>
      </c>
      <c r="G16" s="91" t="s">
        <v>197</v>
      </c>
      <c r="H16" s="109">
        <v>1</v>
      </c>
      <c r="I16" s="92"/>
      <c r="J16" s="114"/>
      <c r="K16" s="31"/>
    </row>
    <row r="17" spans="1:11" ht="23.25">
      <c r="A17" s="27"/>
      <c r="B17" s="13"/>
      <c r="C17" s="28"/>
      <c r="D17" s="30"/>
      <c r="E17" s="28"/>
      <c r="F17" s="30"/>
      <c r="G17" s="28"/>
      <c r="H17" s="30"/>
      <c r="I17" s="28"/>
      <c r="J17" s="30"/>
      <c r="K17" s="31"/>
    </row>
    <row r="18" spans="1:11" ht="23.25">
      <c r="A18" s="32"/>
      <c r="B18" s="13"/>
      <c r="C18" s="18" t="s">
        <v>23</v>
      </c>
      <c r="D18" s="14"/>
      <c r="E18" s="15"/>
      <c r="F18" s="15"/>
      <c r="G18" s="26"/>
      <c r="H18" s="107" t="s">
        <v>71</v>
      </c>
      <c r="I18" s="168"/>
      <c r="J18" s="168"/>
      <c r="K18" s="15"/>
    </row>
    <row r="19" spans="1:11" ht="23.25">
      <c r="A19" s="32"/>
      <c r="B19" s="13"/>
      <c r="C19" s="28" t="s">
        <v>24</v>
      </c>
      <c r="D19" s="108">
        <v>1</v>
      </c>
      <c r="E19" s="20" t="s">
        <v>75</v>
      </c>
      <c r="F19" s="108">
        <v>1</v>
      </c>
      <c r="G19" s="20" t="s">
        <v>198</v>
      </c>
      <c r="H19" s="108">
        <v>1</v>
      </c>
      <c r="I19" s="20"/>
      <c r="J19" s="115"/>
      <c r="K19" s="26"/>
    </row>
    <row r="20" spans="1:11" ht="23.25">
      <c r="A20" s="32"/>
      <c r="B20" s="13"/>
      <c r="C20" s="28"/>
      <c r="D20" s="34"/>
      <c r="E20" s="20"/>
      <c r="F20" s="34"/>
      <c r="G20" s="20"/>
      <c r="H20" s="35"/>
      <c r="I20" s="20"/>
      <c r="J20" s="35"/>
      <c r="K20" s="13"/>
    </row>
    <row r="21" spans="1:11" ht="23.25">
      <c r="A21" s="32"/>
      <c r="B21" s="26"/>
      <c r="C21" s="18" t="s">
        <v>28</v>
      </c>
      <c r="D21" s="14"/>
      <c r="E21" s="15"/>
      <c r="F21" s="15"/>
      <c r="G21" s="26"/>
      <c r="H21" s="26"/>
      <c r="I21" s="26"/>
      <c r="J21" s="15"/>
      <c r="K21" s="15"/>
    </row>
    <row r="22" spans="1:11" ht="23.25">
      <c r="A22" s="32"/>
      <c r="B22" s="15"/>
      <c r="C22" s="36" t="s">
        <v>29</v>
      </c>
      <c r="D22" s="112">
        <f>D19/D16</f>
        <v>1</v>
      </c>
      <c r="E22" s="37" t="s">
        <v>77</v>
      </c>
      <c r="F22" s="112">
        <f>F19/F16</f>
        <v>1</v>
      </c>
      <c r="G22" s="38" t="s">
        <v>199</v>
      </c>
      <c r="H22" s="60">
        <f>H19/H16</f>
        <v>1</v>
      </c>
      <c r="I22" s="20"/>
      <c r="J22" s="39"/>
      <c r="K22" s="15"/>
    </row>
    <row r="23" spans="1:11" ht="23.25">
      <c r="A23" s="18" t="s">
        <v>33</v>
      </c>
      <c r="B23" s="15"/>
      <c r="C23" s="37" t="s">
        <v>34</v>
      </c>
      <c r="D23" s="40">
        <f>ROUNDDOWN(D22,3)</f>
        <v>1</v>
      </c>
      <c r="E23" s="37" t="s">
        <v>34</v>
      </c>
      <c r="F23" s="40">
        <f>ROUNDDOWN(F22,3)</f>
        <v>1</v>
      </c>
      <c r="G23" s="38"/>
      <c r="H23" s="40">
        <f>ROUNDDOWN(H22,3)</f>
        <v>1</v>
      </c>
      <c r="I23" s="116"/>
      <c r="J23" s="83"/>
      <c r="K23" s="15"/>
    </row>
    <row r="24" spans="1:11" ht="23.25">
      <c r="A24" s="18"/>
      <c r="B24" s="15"/>
      <c r="C24" s="37"/>
      <c r="D24" s="83"/>
      <c r="E24" s="37"/>
      <c r="F24" s="42"/>
      <c r="G24" s="37"/>
      <c r="H24" s="43"/>
      <c r="I24" s="38"/>
      <c r="J24" s="44"/>
      <c r="K24" s="15"/>
    </row>
    <row r="25" spans="1:11" ht="23.25">
      <c r="A25" s="13"/>
      <c r="B25" s="13"/>
      <c r="C25" s="18" t="s">
        <v>35</v>
      </c>
      <c r="D25" s="45"/>
      <c r="E25" s="13"/>
      <c r="F25" s="13"/>
      <c r="G25" s="13"/>
      <c r="H25" s="13"/>
      <c r="I25" s="13"/>
      <c r="J25" s="13"/>
      <c r="K25" s="13"/>
    </row>
    <row r="26" spans="1:11" ht="23.25">
      <c r="A26" s="13"/>
      <c r="B26" s="98"/>
      <c r="C26" s="135" t="s">
        <v>212</v>
      </c>
      <c r="D26" s="135"/>
      <c r="E26" s="135"/>
      <c r="F26" s="135"/>
      <c r="G26" s="135"/>
      <c r="H26" s="135"/>
      <c r="I26" s="135"/>
      <c r="J26" s="135"/>
      <c r="K26" s="135"/>
    </row>
    <row r="27" spans="1:11" ht="23.25">
      <c r="A27" s="13"/>
      <c r="B27" s="15"/>
      <c r="C27" s="119">
        <v>0.4</v>
      </c>
      <c r="D27" s="46" t="s">
        <v>80</v>
      </c>
      <c r="E27" s="47">
        <f>D23</f>
        <v>1</v>
      </c>
      <c r="F27" s="48" t="s">
        <v>126</v>
      </c>
      <c r="G27" s="49">
        <f>F23</f>
        <v>1</v>
      </c>
      <c r="H27" s="50" t="s">
        <v>213</v>
      </c>
      <c r="I27" s="47">
        <f>+H23</f>
        <v>1</v>
      </c>
      <c r="J27" s="50"/>
      <c r="K27" s="49"/>
    </row>
    <row r="28" spans="1:11" ht="23.25">
      <c r="A28" s="13"/>
      <c r="B28" s="13"/>
      <c r="C28" s="13" t="s">
        <v>141</v>
      </c>
      <c r="D28" s="113"/>
      <c r="E28" s="51">
        <f>SUM(0.1* E27)</f>
        <v>0.1</v>
      </c>
      <c r="F28" s="98" t="s">
        <v>41</v>
      </c>
      <c r="G28" s="51">
        <f>SUM(0.15*G27)</f>
        <v>0.15</v>
      </c>
      <c r="H28" s="98" t="s">
        <v>41</v>
      </c>
      <c r="I28" s="51">
        <f>SUM(0.35*I27)</f>
        <v>0.35</v>
      </c>
      <c r="J28" s="98"/>
      <c r="K28" s="51"/>
    </row>
    <row r="29" spans="1:11" ht="23.25">
      <c r="A29" s="18" t="s">
        <v>33</v>
      </c>
      <c r="B29" s="18"/>
      <c r="C29" s="13" t="s">
        <v>141</v>
      </c>
      <c r="D29" s="136">
        <f>TRUNC(E28,3)</f>
        <v>0.1</v>
      </c>
      <c r="E29" s="136">
        <f>TRUNC(E28,3)</f>
        <v>0.1</v>
      </c>
      <c r="F29" s="98" t="s">
        <v>41</v>
      </c>
      <c r="G29" s="101">
        <f>TRUNC(G28,3)</f>
        <v>0.15</v>
      </c>
      <c r="H29" s="98" t="s">
        <v>42</v>
      </c>
      <c r="I29" s="102">
        <f>TRUNC(I28,3)</f>
        <v>0.35</v>
      </c>
      <c r="J29" s="98"/>
      <c r="K29" s="102"/>
    </row>
    <row r="30" spans="1:11" ht="23.25">
      <c r="A30" s="13"/>
      <c r="B30" s="13"/>
      <c r="C30" s="38" t="s">
        <v>43</v>
      </c>
      <c r="D30" s="137">
        <f>C27+D29+G29+I29+K29</f>
        <v>1</v>
      </c>
      <c r="E30" s="137"/>
      <c r="F30" s="52"/>
      <c r="G30" s="53"/>
      <c r="H30" s="15"/>
      <c r="I30" s="15"/>
      <c r="J30" s="15"/>
      <c r="K30" s="13"/>
    </row>
    <row r="31" spans="1:11" ht="23.25">
      <c r="A31" s="13"/>
      <c r="B31" s="13"/>
      <c r="C31" s="54" t="s">
        <v>44</v>
      </c>
      <c r="D31" s="13"/>
      <c r="E31" s="13"/>
      <c r="F31" s="13"/>
      <c r="G31" s="13"/>
      <c r="H31" s="137">
        <f>TRUNC(D30,3)</f>
        <v>1</v>
      </c>
      <c r="I31" s="137"/>
      <c r="J31" s="13"/>
      <c r="K31" s="15"/>
    </row>
    <row r="32" spans="1:11" ht="23.25">
      <c r="A32" s="13"/>
      <c r="B32" s="13"/>
      <c r="C32" s="54"/>
      <c r="D32" s="13"/>
      <c r="E32" s="13"/>
      <c r="F32" s="13"/>
      <c r="G32" s="13"/>
      <c r="H32" s="97"/>
      <c r="I32" s="97"/>
      <c r="J32" s="13"/>
      <c r="K32" s="15"/>
    </row>
    <row r="33" spans="1:11" ht="23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3.25">
      <c r="A34" s="13"/>
      <c r="B34" s="13"/>
      <c r="C34" s="54" t="s">
        <v>45</v>
      </c>
      <c r="D34" s="13"/>
      <c r="E34" s="13"/>
      <c r="F34" s="13"/>
      <c r="G34" s="13"/>
      <c r="H34" s="139">
        <f>H31</f>
        <v>1</v>
      </c>
      <c r="I34" s="140"/>
      <c r="J34" s="13"/>
      <c r="K34" s="55"/>
    </row>
    <row r="35" spans="1:11" ht="23.25">
      <c r="A35" s="13"/>
      <c r="B35" s="13" t="s">
        <v>46</v>
      </c>
      <c r="C35" s="13"/>
      <c r="D35" s="13"/>
      <c r="E35" s="13"/>
      <c r="F35" s="13"/>
      <c r="G35" s="13"/>
      <c r="H35" s="83"/>
      <c r="I35" s="83"/>
      <c r="J35" s="13"/>
      <c r="K35" s="15"/>
    </row>
    <row r="36" spans="1:11" ht="23.25">
      <c r="A36" s="13"/>
      <c r="B36" s="13" t="s">
        <v>47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 ht="23.25">
      <c r="A37" s="13"/>
      <c r="B37" s="54" t="s">
        <v>48</v>
      </c>
      <c r="C37" s="98"/>
      <c r="D37" s="13"/>
      <c r="E37" s="56"/>
      <c r="F37" s="57"/>
      <c r="G37" s="58" t="s">
        <v>49</v>
      </c>
      <c r="H37" s="13"/>
      <c r="I37" s="59">
        <v>0.96</v>
      </c>
      <c r="J37" s="48"/>
      <c r="K37" s="60"/>
    </row>
    <row r="38" spans="1:11" ht="23.25">
      <c r="A38" s="13"/>
      <c r="B38" s="54" t="s">
        <v>50</v>
      </c>
      <c r="C38" s="98"/>
      <c r="D38" s="13"/>
      <c r="E38" s="56"/>
      <c r="F38" s="57"/>
      <c r="G38" s="61" t="s">
        <v>51</v>
      </c>
      <c r="H38" s="13"/>
      <c r="I38" s="59">
        <v>1.04</v>
      </c>
      <c r="J38" s="48"/>
      <c r="K38" s="60"/>
    </row>
    <row r="39" spans="1:11" ht="23.25">
      <c r="A39" s="13"/>
      <c r="B39" s="13"/>
      <c r="C39" s="96" t="s">
        <v>52</v>
      </c>
      <c r="D39" s="13"/>
      <c r="E39" s="141" t="str">
        <f>IF(H34&lt;=$I37,"ให้เรียกเงินคืน"," 0 ")</f>
        <v xml:space="preserve"> 0 </v>
      </c>
      <c r="F39" s="142"/>
      <c r="G39" s="143" t="str">
        <f>IF(H34&gt;=$I38,"ให้เพิ่มค่างาน"," 0 ")</f>
        <v xml:space="preserve"> 0 </v>
      </c>
      <c r="H39" s="144"/>
      <c r="I39" s="145" t="str">
        <f>IF(E39=G39,"อยู่ในช่วง 4%",0)</f>
        <v>อยู่ในช่วง 4%</v>
      </c>
      <c r="J39" s="146"/>
      <c r="K39" s="48"/>
    </row>
    <row r="40" spans="1:11" ht="23.25">
      <c r="A40" s="13"/>
      <c r="B40" s="13"/>
      <c r="C40" s="96" t="s">
        <v>53</v>
      </c>
      <c r="D40" s="13"/>
      <c r="E40" s="149">
        <f>IF(H34&lt;I37,"ต่ำกว่า 4 %", 0)</f>
        <v>0</v>
      </c>
      <c r="F40" s="150"/>
      <c r="G40" s="151" t="str">
        <f>IF(H34&gt;I38,"สูงกว่า 4%","0")</f>
        <v>0</v>
      </c>
      <c r="H40" s="152"/>
      <c r="I40" s="147"/>
      <c r="J40" s="148"/>
      <c r="K40" s="15"/>
    </row>
    <row r="41" spans="1:11" ht="23.25">
      <c r="A41" s="13"/>
      <c r="B41" s="13"/>
      <c r="C41" s="20" t="s">
        <v>54</v>
      </c>
      <c r="D41" s="54" t="s">
        <v>55</v>
      </c>
      <c r="E41" s="13"/>
      <c r="F41" s="13"/>
      <c r="G41" s="62" t="str">
        <f>IF($H$34&lt;$I$37,$I$37-$H$34,"ไม่มี")</f>
        <v>ไม่มี</v>
      </c>
      <c r="H41" s="63"/>
      <c r="I41" s="64"/>
      <c r="J41" s="13"/>
      <c r="K41" s="13"/>
    </row>
    <row r="42" spans="1:11" ht="23.25">
      <c r="A42" s="13"/>
      <c r="B42" s="13"/>
      <c r="C42" s="20"/>
      <c r="D42" s="54" t="s">
        <v>56</v>
      </c>
      <c r="E42" s="13"/>
      <c r="F42" s="13"/>
      <c r="G42" s="62" t="str">
        <f>IF(H34&gt;=I38,H34-I38,"ไม่มี")</f>
        <v>ไม่มี</v>
      </c>
      <c r="H42" s="63"/>
      <c r="I42" s="64"/>
      <c r="J42" s="13"/>
      <c r="K42" s="13"/>
    </row>
    <row r="43" spans="1:11" ht="23.25">
      <c r="A43" s="13"/>
      <c r="B43" s="13"/>
      <c r="C43" s="13"/>
      <c r="D43" s="13"/>
      <c r="E43" s="65" t="s">
        <v>57</v>
      </c>
      <c r="F43" s="66" t="s">
        <v>58</v>
      </c>
      <c r="G43" s="67"/>
      <c r="H43" s="57"/>
      <c r="I43" s="68"/>
      <c r="J43" s="57"/>
      <c r="K43" s="57"/>
    </row>
    <row r="44" spans="1:11" ht="23.25">
      <c r="A44" s="20"/>
      <c r="B44" s="13" t="s">
        <v>59</v>
      </c>
      <c r="C44" s="13"/>
      <c r="D44" s="132" t="str">
        <f>E39</f>
        <v xml:space="preserve"> 0 </v>
      </c>
      <c r="E44" s="132"/>
      <c r="F44" s="20" t="s">
        <v>60</v>
      </c>
      <c r="G44" s="133">
        <f>I9</f>
        <v>0</v>
      </c>
      <c r="H44" s="133"/>
      <c r="I44" s="95" t="s">
        <v>61</v>
      </c>
      <c r="J44" s="69">
        <f>IF(G41="ไม่มี",0,G41)</f>
        <v>0</v>
      </c>
      <c r="K44" s="70"/>
    </row>
    <row r="45" spans="1:11" ht="23.25">
      <c r="A45" s="13"/>
      <c r="B45" s="13"/>
      <c r="C45" s="13"/>
      <c r="D45" s="13"/>
      <c r="E45" s="13"/>
      <c r="F45" s="20" t="s">
        <v>60</v>
      </c>
      <c r="G45" s="129">
        <f>IF(D44="ให้เรียกเงินคืน",(G44*J44),0)</f>
        <v>0</v>
      </c>
      <c r="H45" s="129"/>
      <c r="I45" s="130"/>
      <c r="J45" s="130"/>
      <c r="K45" s="130"/>
    </row>
    <row r="46" spans="1:11" ht="23.25">
      <c r="A46" s="26"/>
      <c r="B46" s="26"/>
      <c r="C46" s="26"/>
      <c r="D46" s="26"/>
      <c r="E46" s="26"/>
      <c r="F46" s="131" t="str">
        <f>BAHTTEXT(G45)</f>
        <v>ศูนย์บาทถ้วน</v>
      </c>
      <c r="G46" s="131"/>
      <c r="H46" s="131"/>
      <c r="I46" s="131"/>
      <c r="J46" s="131"/>
      <c r="K46" s="99"/>
    </row>
    <row r="47" spans="1:11" ht="23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23.25">
      <c r="A48" s="13"/>
      <c r="B48" s="13" t="s">
        <v>59</v>
      </c>
      <c r="C48" s="13"/>
      <c r="D48" s="132" t="str">
        <f>G39</f>
        <v xml:space="preserve"> 0 </v>
      </c>
      <c r="E48" s="132"/>
      <c r="F48" s="20" t="s">
        <v>60</v>
      </c>
      <c r="G48" s="133">
        <f>G44</f>
        <v>0</v>
      </c>
      <c r="H48" s="133"/>
      <c r="I48" s="95" t="s">
        <v>61</v>
      </c>
      <c r="J48" s="69">
        <f>IF(G42="ไม่มี",0,G42)</f>
        <v>0</v>
      </c>
      <c r="K48" s="13"/>
    </row>
    <row r="49" spans="1:11" ht="23.25">
      <c r="A49" s="13"/>
      <c r="B49" s="13"/>
      <c r="C49" s="13"/>
      <c r="D49" s="13"/>
      <c r="E49" s="13"/>
      <c r="F49" s="20" t="s">
        <v>60</v>
      </c>
      <c r="G49" s="134">
        <f>IF(D48=" 0 ",0,G48*J48)</f>
        <v>0</v>
      </c>
      <c r="H49" s="134"/>
      <c r="I49" s="13"/>
      <c r="J49" s="13"/>
      <c r="K49" s="13"/>
    </row>
    <row r="50" spans="1:11" ht="23.25">
      <c r="A50" s="13"/>
      <c r="B50" s="26"/>
      <c r="C50" s="26"/>
      <c r="D50" s="26"/>
      <c r="E50" s="127" t="str">
        <f>BAHTTEXT(G49)</f>
        <v>ศูนย์บาทถ้วน</v>
      </c>
      <c r="F50" s="127"/>
      <c r="G50" s="127"/>
      <c r="H50" s="127"/>
      <c r="I50" s="127"/>
      <c r="J50" s="127"/>
      <c r="K50" s="127"/>
    </row>
    <row r="51" spans="1:11" ht="23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23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23.25">
      <c r="A53" s="13"/>
      <c r="B53" s="13"/>
      <c r="C53" s="13"/>
      <c r="D53" s="13"/>
      <c r="E53" s="13"/>
      <c r="F53" s="13"/>
      <c r="G53" s="13"/>
      <c r="H53" s="13" t="s">
        <v>65</v>
      </c>
      <c r="I53" s="128"/>
      <c r="J53" s="128"/>
      <c r="K53" s="128"/>
    </row>
    <row r="54" spans="1:11" ht="23.25">
      <c r="A54" s="13"/>
      <c r="B54" s="13"/>
      <c r="C54" s="13"/>
      <c r="D54" s="13"/>
      <c r="E54" s="13"/>
      <c r="F54" s="13"/>
      <c r="G54" s="13"/>
      <c r="H54" s="13"/>
      <c r="I54" s="94"/>
      <c r="J54" s="94"/>
      <c r="K54" s="94"/>
    </row>
    <row r="55" spans="1:11" ht="23.25">
      <c r="A55" s="71"/>
      <c r="B55" s="71"/>
      <c r="C55" s="71"/>
      <c r="D55" s="72" t="s">
        <v>64</v>
      </c>
      <c r="E55" s="72"/>
      <c r="F55" s="72"/>
      <c r="G55" s="4" t="s">
        <v>67</v>
      </c>
      <c r="H55" s="71"/>
      <c r="I55" s="71"/>
      <c r="J55" s="71"/>
      <c r="K55" s="71"/>
    </row>
    <row r="56" spans="1:11" ht="23.25">
      <c r="A56" s="71"/>
      <c r="B56" s="71"/>
      <c r="C56" s="71"/>
      <c r="D56" s="135"/>
      <c r="E56" s="135"/>
      <c r="F56" s="135"/>
      <c r="G56" s="135"/>
      <c r="H56" s="71"/>
      <c r="I56" s="71"/>
      <c r="J56" s="71"/>
      <c r="K56" s="71"/>
    </row>
    <row r="57" spans="1:11" ht="23.25">
      <c r="A57" s="71"/>
      <c r="B57" s="72"/>
      <c r="C57" s="72"/>
      <c r="D57" s="170"/>
      <c r="E57" s="170"/>
      <c r="F57" s="170"/>
      <c r="G57" s="170"/>
      <c r="H57" s="72"/>
      <c r="I57" s="72"/>
      <c r="J57" s="4"/>
      <c r="K57" s="4"/>
    </row>
    <row r="58" spans="1:11" ht="23.25">
      <c r="A58" s="71"/>
      <c r="B58" s="72"/>
      <c r="C58" s="72"/>
      <c r="D58" s="103"/>
      <c r="E58" s="103"/>
      <c r="F58" s="103"/>
      <c r="G58" s="103"/>
      <c r="H58" s="72"/>
      <c r="I58" s="72"/>
      <c r="J58" s="4"/>
      <c r="K58" s="4"/>
    </row>
    <row r="59" spans="1:11" ht="23.25">
      <c r="A59" s="71"/>
      <c r="B59" s="72" t="s">
        <v>64</v>
      </c>
      <c r="C59" s="72"/>
      <c r="D59" s="72"/>
      <c r="E59" s="4" t="s">
        <v>68</v>
      </c>
      <c r="G59" s="72" t="s">
        <v>64</v>
      </c>
      <c r="H59" s="72"/>
      <c r="I59" s="4" t="s">
        <v>70</v>
      </c>
      <c r="J59" s="4"/>
      <c r="K59" s="4"/>
    </row>
    <row r="60" spans="1:11" ht="23.25">
      <c r="A60" s="71"/>
      <c r="B60" s="135"/>
      <c r="C60" s="135"/>
      <c r="D60" s="135"/>
      <c r="E60" s="135"/>
      <c r="G60" s="171"/>
      <c r="H60" s="171"/>
      <c r="I60" s="171"/>
      <c r="J60" s="171"/>
      <c r="K60" s="104"/>
    </row>
    <row r="61" spans="1:11" ht="23.25">
      <c r="A61" s="71"/>
      <c r="B61" s="170"/>
      <c r="C61" s="170"/>
      <c r="D61" s="170"/>
      <c r="E61" s="170"/>
      <c r="G61" s="170"/>
      <c r="H61" s="170"/>
      <c r="I61" s="170"/>
      <c r="J61" s="4"/>
      <c r="K61" s="4"/>
    </row>
    <row r="62" spans="1:11" ht="23.25">
      <c r="A62" s="71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23.25">
      <c r="A63" s="71"/>
      <c r="B63" s="4"/>
      <c r="C63" s="4"/>
      <c r="D63" s="103"/>
      <c r="E63" s="72"/>
      <c r="F63" s="72"/>
      <c r="G63" s="4"/>
      <c r="H63" s="4"/>
      <c r="I63" s="4"/>
      <c r="J63" s="4"/>
      <c r="K63" s="4"/>
    </row>
    <row r="64" spans="1:11" ht="23.25">
      <c r="A64" s="71"/>
      <c r="B64" s="4"/>
      <c r="C64" s="4"/>
      <c r="D64" s="103"/>
      <c r="E64" s="72"/>
      <c r="F64" s="72"/>
      <c r="G64" s="4"/>
      <c r="H64" s="4"/>
      <c r="I64" s="4"/>
      <c r="J64" s="4"/>
      <c r="K64" s="4"/>
    </row>
    <row r="65" spans="1:11" ht="23.25">
      <c r="A65" s="71"/>
      <c r="B65" s="72"/>
      <c r="C65" s="72"/>
      <c r="D65" s="4"/>
      <c r="E65" s="13"/>
      <c r="F65" s="4"/>
      <c r="G65" s="4"/>
      <c r="K65" s="4"/>
    </row>
    <row r="66" spans="1:11" ht="23.25">
      <c r="A66" s="71"/>
      <c r="B66" s="72"/>
      <c r="C66" s="104"/>
      <c r="D66" s="4"/>
      <c r="E66" s="4"/>
      <c r="F66" s="4"/>
      <c r="G66" s="4"/>
      <c r="K66" s="4"/>
    </row>
    <row r="67" spans="1:11" ht="23.25">
      <c r="A67" s="71"/>
      <c r="B67" s="4"/>
      <c r="C67" s="4"/>
      <c r="D67" s="4"/>
      <c r="E67" s="4"/>
      <c r="F67" s="4"/>
      <c r="G67" s="4"/>
      <c r="K67" s="4"/>
    </row>
    <row r="68" spans="1:11">
      <c r="E68" s="76"/>
    </row>
  </sheetData>
  <mergeCells count="40">
    <mergeCell ref="C7:E7"/>
    <mergeCell ref="G7:H7"/>
    <mergeCell ref="A1:K1"/>
    <mergeCell ref="A2:K2"/>
    <mergeCell ref="C3:K3"/>
    <mergeCell ref="E6:F6"/>
    <mergeCell ref="G6:I6"/>
    <mergeCell ref="H34:I34"/>
    <mergeCell ref="A8:K8"/>
    <mergeCell ref="F9:G9"/>
    <mergeCell ref="I9:J9"/>
    <mergeCell ref="G11:H11"/>
    <mergeCell ref="I15:J15"/>
    <mergeCell ref="I18:J18"/>
    <mergeCell ref="C26:K26"/>
    <mergeCell ref="D29:E29"/>
    <mergeCell ref="D30:E30"/>
    <mergeCell ref="H31:I31"/>
    <mergeCell ref="A33:K33"/>
    <mergeCell ref="G49:H49"/>
    <mergeCell ref="E39:F39"/>
    <mergeCell ref="G39:H39"/>
    <mergeCell ref="I39:J40"/>
    <mergeCell ref="E40:F40"/>
    <mergeCell ref="G40:H40"/>
    <mergeCell ref="D44:E44"/>
    <mergeCell ref="G44:H44"/>
    <mergeCell ref="G45:H45"/>
    <mergeCell ref="I45:K45"/>
    <mergeCell ref="F46:J46"/>
    <mergeCell ref="D48:E48"/>
    <mergeCell ref="G48:H48"/>
    <mergeCell ref="B61:E61"/>
    <mergeCell ref="G61:I61"/>
    <mergeCell ref="E50:K50"/>
    <mergeCell ref="I53:K53"/>
    <mergeCell ref="D56:G56"/>
    <mergeCell ref="D57:G57"/>
    <mergeCell ref="B60:E60"/>
    <mergeCell ref="G60:J60"/>
  </mergeCells>
  <pageMargins left="0.26" right="0.13" top="0.75" bottom="0.75" header="0.3" footer="0.3"/>
  <pageSetup paperSize="9" orientation="portrait" r:id="rId1"/>
  <headerFooter>
    <oddHeader>&amp;R&amp;P/&amp;N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F7166-1D78-4565-8E76-B80DDFBFE02A}">
  <sheetPr>
    <tabColor rgb="FF92D050"/>
  </sheetPr>
  <dimension ref="A1:M68"/>
  <sheetViews>
    <sheetView topLeftCell="A42" zoomScaleNormal="100" workbookViewId="0">
      <selection activeCell="C3" sqref="C3:K3"/>
    </sheetView>
  </sheetViews>
  <sheetFormatPr defaultRowHeight="15"/>
  <cols>
    <col min="1" max="1" width="4.140625" customWidth="1"/>
    <col min="2" max="2" width="5.42578125" customWidth="1"/>
    <col min="3" max="3" width="9.28515625" customWidth="1"/>
    <col min="5" max="5" width="7.140625" customWidth="1"/>
    <col min="6" max="6" width="9.85546875" customWidth="1"/>
    <col min="7" max="7" width="7.28515625" customWidth="1"/>
    <col min="8" max="8" width="9.42578125" customWidth="1"/>
    <col min="9" max="9" width="9.140625" customWidth="1"/>
    <col min="10" max="10" width="7.42578125" customWidth="1"/>
    <col min="11" max="11" width="6.5703125" customWidth="1"/>
    <col min="12" max="12" width="6.140625" customWidth="1"/>
    <col min="13" max="13" width="7.140625" customWidth="1"/>
  </cols>
  <sheetData>
    <row r="1" spans="1:12" ht="23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</row>
    <row r="2" spans="1:12" ht="23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12" ht="23.25">
      <c r="A3" s="1" t="s">
        <v>2</v>
      </c>
      <c r="B3" s="2"/>
      <c r="C3" s="159"/>
      <c r="D3" s="159"/>
      <c r="E3" s="159"/>
      <c r="F3" s="159"/>
      <c r="G3" s="159"/>
      <c r="H3" s="159"/>
      <c r="I3" s="159"/>
      <c r="J3" s="159"/>
      <c r="K3" s="159"/>
    </row>
    <row r="4" spans="1:12" ht="23.25">
      <c r="A4" s="73" t="s">
        <v>62</v>
      </c>
      <c r="B4" s="73"/>
      <c r="C4" s="73" t="s">
        <v>121</v>
      </c>
      <c r="D4" s="73"/>
      <c r="E4" s="73"/>
      <c r="F4" s="73"/>
      <c r="G4" s="73"/>
      <c r="H4" s="73"/>
      <c r="I4" s="73"/>
      <c r="J4" s="73"/>
      <c r="K4" s="73"/>
    </row>
    <row r="5" spans="1:12" ht="23.25">
      <c r="A5" s="1" t="s">
        <v>3</v>
      </c>
      <c r="B5" s="2"/>
      <c r="C5" s="3"/>
      <c r="D5" s="2"/>
      <c r="E5" s="2"/>
      <c r="F5" s="2"/>
      <c r="G5" s="2"/>
      <c r="H5" s="2"/>
      <c r="I5" s="2"/>
      <c r="J5" s="2"/>
      <c r="K5" s="4"/>
    </row>
    <row r="6" spans="1:12" ht="23.25">
      <c r="A6" s="73" t="s">
        <v>63</v>
      </c>
      <c r="B6" s="74"/>
      <c r="C6" s="74"/>
      <c r="D6" s="74"/>
      <c r="E6" s="160" t="s">
        <v>4</v>
      </c>
      <c r="F6" s="160"/>
      <c r="G6" s="161"/>
      <c r="H6" s="161"/>
      <c r="I6" s="161"/>
      <c r="J6" s="4"/>
      <c r="K6" s="4"/>
    </row>
    <row r="7" spans="1:12" ht="23.25">
      <c r="A7" s="5" t="s">
        <v>5</v>
      </c>
      <c r="B7" s="6"/>
      <c r="C7" s="162"/>
      <c r="D7" s="162"/>
      <c r="E7" s="162"/>
      <c r="F7" s="7" t="s">
        <v>6</v>
      </c>
      <c r="G7" s="169" t="s">
        <v>7</v>
      </c>
      <c r="H7" s="169"/>
      <c r="I7" s="118"/>
      <c r="J7" s="118"/>
      <c r="K7" s="118"/>
    </row>
    <row r="8" spans="1:12" ht="23.25">
      <c r="A8" s="163" t="s">
        <v>214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2" ht="23.25">
      <c r="A9" s="8" t="s">
        <v>8</v>
      </c>
      <c r="B9" s="4"/>
      <c r="C9" s="9"/>
      <c r="D9" s="103" t="s">
        <v>9</v>
      </c>
      <c r="E9" s="2"/>
      <c r="F9" s="164"/>
      <c r="G9" s="165"/>
      <c r="H9" s="103" t="s">
        <v>10</v>
      </c>
      <c r="I9" s="166"/>
      <c r="J9" s="166"/>
      <c r="K9" s="11" t="s">
        <v>6</v>
      </c>
    </row>
    <row r="10" spans="1:12" ht="23.25">
      <c r="A10" s="12" t="s">
        <v>11</v>
      </c>
      <c r="B10" s="13"/>
      <c r="C10" s="13"/>
      <c r="D10" s="15" t="s">
        <v>12</v>
      </c>
      <c r="E10" s="16" t="s">
        <v>215</v>
      </c>
      <c r="F10" s="17"/>
      <c r="G10" s="17"/>
      <c r="H10" s="77"/>
      <c r="I10" s="77"/>
      <c r="J10" s="78">
        <f>I10-H10</f>
        <v>0</v>
      </c>
      <c r="K10" s="17"/>
    </row>
    <row r="11" spans="1:12" ht="23.25">
      <c r="A11" s="18"/>
      <c r="B11" s="105" t="s">
        <v>66</v>
      </c>
      <c r="C11" s="13"/>
      <c r="D11" s="15" t="s">
        <v>69</v>
      </c>
      <c r="E11" s="19"/>
      <c r="F11" s="20" t="s">
        <v>14</v>
      </c>
      <c r="G11" s="167">
        <f>C7</f>
        <v>0</v>
      </c>
      <c r="H11" s="167"/>
      <c r="I11" s="96" t="s">
        <v>6</v>
      </c>
      <c r="J11" s="100"/>
      <c r="K11" s="96"/>
    </row>
    <row r="12" spans="1:12" ht="23.25">
      <c r="A12" s="15"/>
      <c r="B12" s="13"/>
      <c r="C12" s="13"/>
      <c r="D12" s="15"/>
      <c r="E12" s="19"/>
      <c r="F12" s="21"/>
      <c r="G12" s="22"/>
      <c r="H12" s="23" t="str">
        <f>"( "&amp;BAHTTEXT(G11)&amp;" )"</f>
        <v>( ศูนย์บาทถ้วน )</v>
      </c>
      <c r="I12" s="23"/>
      <c r="J12" s="23"/>
      <c r="K12" s="99"/>
    </row>
    <row r="13" spans="1:12" ht="23.25">
      <c r="A13" s="2"/>
      <c r="B13" s="4"/>
      <c r="C13" s="4"/>
      <c r="D13" s="2"/>
      <c r="E13" s="24"/>
      <c r="F13" s="2"/>
      <c r="G13" s="4"/>
      <c r="H13" s="99"/>
      <c r="I13" s="99"/>
      <c r="J13" s="99"/>
      <c r="K13" s="99"/>
    </row>
    <row r="14" spans="1:12" ht="23.25">
      <c r="A14" s="18" t="s">
        <v>15</v>
      </c>
      <c r="B14" s="13"/>
      <c r="C14" s="25" t="s">
        <v>16</v>
      </c>
      <c r="D14" s="13" t="s">
        <v>216</v>
      </c>
      <c r="E14" s="15"/>
      <c r="F14" s="13"/>
      <c r="G14" s="13"/>
      <c r="H14" s="13"/>
      <c r="I14" s="13"/>
      <c r="J14" s="13"/>
      <c r="K14" s="13"/>
    </row>
    <row r="15" spans="1:12" s="89" customFormat="1" ht="23.25">
      <c r="A15" s="86"/>
      <c r="B15" s="2"/>
      <c r="C15" s="87" t="s">
        <v>18</v>
      </c>
      <c r="D15" s="11"/>
      <c r="E15" s="2"/>
      <c r="F15" s="2"/>
      <c r="G15" s="88"/>
      <c r="H15" s="106" t="s">
        <v>71</v>
      </c>
      <c r="I15" s="161"/>
      <c r="J15" s="161"/>
      <c r="K15" s="2"/>
    </row>
    <row r="16" spans="1:12" s="89" customFormat="1" ht="23.25">
      <c r="A16" s="90"/>
      <c r="B16" s="4"/>
      <c r="C16" s="91" t="s">
        <v>19</v>
      </c>
      <c r="D16" s="109">
        <v>1</v>
      </c>
      <c r="E16" s="91" t="s">
        <v>20</v>
      </c>
      <c r="F16" s="109">
        <v>1</v>
      </c>
      <c r="G16" s="91" t="s">
        <v>21</v>
      </c>
      <c r="H16" s="109">
        <v>1</v>
      </c>
      <c r="I16" s="92" t="s">
        <v>217</v>
      </c>
      <c r="J16" s="110">
        <v>1</v>
      </c>
      <c r="K16" s="125" t="s">
        <v>22</v>
      </c>
      <c r="L16" s="123">
        <v>1</v>
      </c>
    </row>
    <row r="17" spans="1:13" ht="23.25">
      <c r="A17" s="27"/>
      <c r="B17" s="13"/>
      <c r="C17" s="28"/>
      <c r="D17" s="30"/>
      <c r="E17" s="28"/>
      <c r="F17" s="30"/>
      <c r="G17" s="28"/>
      <c r="H17" s="30"/>
      <c r="I17" s="28"/>
      <c r="J17" s="30"/>
      <c r="K17" s="31"/>
    </row>
    <row r="18" spans="1:13" ht="23.25">
      <c r="A18" s="32"/>
      <c r="B18" s="13"/>
      <c r="C18" s="18" t="s">
        <v>23</v>
      </c>
      <c r="D18" s="14"/>
      <c r="E18" s="15"/>
      <c r="F18" s="15"/>
      <c r="G18" s="26"/>
      <c r="H18" s="107" t="s">
        <v>71</v>
      </c>
      <c r="I18" s="168"/>
      <c r="J18" s="168"/>
      <c r="K18" s="15"/>
    </row>
    <row r="19" spans="1:13" ht="23.25">
      <c r="A19" s="32"/>
      <c r="B19" s="13"/>
      <c r="C19" s="28" t="s">
        <v>24</v>
      </c>
      <c r="D19" s="108">
        <v>1</v>
      </c>
      <c r="E19" s="20" t="s">
        <v>25</v>
      </c>
      <c r="F19" s="108">
        <v>1</v>
      </c>
      <c r="G19" s="20" t="s">
        <v>26</v>
      </c>
      <c r="H19" s="108">
        <v>1</v>
      </c>
      <c r="I19" s="20" t="s">
        <v>218</v>
      </c>
      <c r="J19" s="111">
        <v>1</v>
      </c>
      <c r="K19" s="124" t="s">
        <v>27</v>
      </c>
      <c r="L19" s="123">
        <v>1</v>
      </c>
    </row>
    <row r="20" spans="1:13" ht="23.25">
      <c r="A20" s="32"/>
      <c r="B20" s="13"/>
      <c r="C20" s="28"/>
      <c r="D20" s="34"/>
      <c r="E20" s="20"/>
      <c r="F20" s="34"/>
      <c r="G20" s="20"/>
      <c r="H20" s="35"/>
      <c r="I20" s="20"/>
      <c r="J20" s="35"/>
      <c r="K20" s="13"/>
    </row>
    <row r="21" spans="1:13" ht="23.25">
      <c r="A21" s="32"/>
      <c r="B21" s="26"/>
      <c r="C21" s="18" t="s">
        <v>28</v>
      </c>
      <c r="D21" s="14"/>
      <c r="E21" s="15"/>
      <c r="F21" s="15"/>
      <c r="G21" s="26"/>
      <c r="H21" s="26"/>
      <c r="I21" s="26"/>
      <c r="J21" s="15"/>
      <c r="K21" s="15"/>
    </row>
    <row r="22" spans="1:13" ht="23.25">
      <c r="A22" s="32"/>
      <c r="B22" s="15"/>
      <c r="C22" s="36" t="s">
        <v>29</v>
      </c>
      <c r="D22" s="112">
        <f>D19/D16</f>
        <v>1</v>
      </c>
      <c r="E22" s="37" t="s">
        <v>30</v>
      </c>
      <c r="F22" s="112">
        <f>F19/F16</f>
        <v>1</v>
      </c>
      <c r="G22" s="38" t="s">
        <v>31</v>
      </c>
      <c r="H22" s="60">
        <f>H19/H16</f>
        <v>1</v>
      </c>
      <c r="I22" s="20" t="s">
        <v>189</v>
      </c>
      <c r="J22" s="48">
        <f>SUM(J19/J16)</f>
        <v>1</v>
      </c>
      <c r="K22" s="15" t="s">
        <v>219</v>
      </c>
      <c r="L22" s="48">
        <f>SUM(L19/L16)</f>
        <v>1</v>
      </c>
    </row>
    <row r="23" spans="1:13" ht="23.25">
      <c r="A23" s="18" t="s">
        <v>33</v>
      </c>
      <c r="B23" s="15"/>
      <c r="C23" s="37" t="s">
        <v>34</v>
      </c>
      <c r="D23" s="40">
        <f>ROUNDDOWN(D22,3)</f>
        <v>1</v>
      </c>
      <c r="E23" s="37" t="s">
        <v>34</v>
      </c>
      <c r="F23" s="40">
        <f>ROUNDDOWN(F22,3)</f>
        <v>1</v>
      </c>
      <c r="G23" s="38"/>
      <c r="H23" s="40">
        <f>ROUNDDOWN(H22,3)</f>
        <v>1</v>
      </c>
      <c r="I23" s="41"/>
      <c r="J23" s="40">
        <f>ROUNDDOWN(J22,3)</f>
        <v>1</v>
      </c>
      <c r="K23" s="15"/>
      <c r="L23" s="40">
        <f>ROUNDDOWN(L22,3)</f>
        <v>1</v>
      </c>
    </row>
    <row r="24" spans="1:13" ht="23.25">
      <c r="A24" s="18"/>
      <c r="B24" s="15"/>
      <c r="C24" s="37"/>
      <c r="D24" s="83"/>
      <c r="E24" s="37"/>
      <c r="F24" s="42"/>
      <c r="G24" s="37"/>
      <c r="H24" s="43"/>
      <c r="I24" s="38"/>
      <c r="J24" s="44"/>
      <c r="K24" s="15"/>
    </row>
    <row r="25" spans="1:13" ht="23.25">
      <c r="A25" s="13"/>
      <c r="B25" s="13"/>
      <c r="C25" s="18" t="s">
        <v>35</v>
      </c>
      <c r="D25" s="45"/>
      <c r="E25" s="13"/>
      <c r="F25" s="13"/>
      <c r="G25" s="13"/>
      <c r="H25" s="13"/>
      <c r="I25" s="13"/>
      <c r="J25" s="13"/>
      <c r="K25" s="13"/>
    </row>
    <row r="26" spans="1:13" ht="23.25">
      <c r="A26" s="13"/>
      <c r="B26" s="98"/>
      <c r="C26" s="135" t="s">
        <v>220</v>
      </c>
      <c r="D26" s="135"/>
      <c r="E26" s="135"/>
      <c r="F26" s="135"/>
      <c r="G26" s="135"/>
      <c r="H26" s="135"/>
      <c r="I26" s="135"/>
      <c r="J26" s="135"/>
      <c r="K26" s="135"/>
    </row>
    <row r="27" spans="1:13" ht="23.25">
      <c r="A27" s="13"/>
      <c r="B27" s="15"/>
      <c r="C27" s="119">
        <v>0.3</v>
      </c>
      <c r="D27" s="46" t="s">
        <v>80</v>
      </c>
      <c r="E27" s="47">
        <f>D23</f>
        <v>1</v>
      </c>
      <c r="F27" s="48" t="s">
        <v>91</v>
      </c>
      <c r="G27" s="49">
        <f>F23</f>
        <v>1</v>
      </c>
      <c r="H27" s="50" t="s">
        <v>221</v>
      </c>
      <c r="I27" s="47">
        <f>+H23</f>
        <v>1</v>
      </c>
      <c r="J27" s="50" t="s">
        <v>201</v>
      </c>
      <c r="K27" s="49">
        <f>SUM(J23)</f>
        <v>1</v>
      </c>
      <c r="L27" s="50" t="s">
        <v>221</v>
      </c>
      <c r="M27" s="49">
        <f>SUM(L23)</f>
        <v>1</v>
      </c>
    </row>
    <row r="28" spans="1:13" ht="23.25">
      <c r="A28" s="13"/>
      <c r="B28" s="13"/>
      <c r="C28" s="13" t="s">
        <v>113</v>
      </c>
      <c r="D28" s="113"/>
      <c r="E28" s="51">
        <f>SUM(0.1* E27)</f>
        <v>0.1</v>
      </c>
      <c r="F28" s="98" t="s">
        <v>41</v>
      </c>
      <c r="G28" s="51">
        <f>SUM(0.2*G27)</f>
        <v>0.2</v>
      </c>
      <c r="H28" s="98" t="s">
        <v>41</v>
      </c>
      <c r="I28" s="51">
        <f>SUM(0.05*I27)</f>
        <v>0.05</v>
      </c>
      <c r="J28" s="98" t="s">
        <v>41</v>
      </c>
      <c r="K28" s="51">
        <f>SUM(0.3*K27)</f>
        <v>0.3</v>
      </c>
      <c r="L28" s="126" t="s">
        <v>42</v>
      </c>
      <c r="M28" s="51">
        <f>SUM(0.05*M27)</f>
        <v>0.05</v>
      </c>
    </row>
    <row r="29" spans="1:13" ht="23.25">
      <c r="A29" s="18" t="s">
        <v>33</v>
      </c>
      <c r="B29" s="18"/>
      <c r="C29" s="13" t="s">
        <v>113</v>
      </c>
      <c r="D29" s="136">
        <f>TRUNC(E28,3)</f>
        <v>0.1</v>
      </c>
      <c r="E29" s="136">
        <f>TRUNC(E28,3)</f>
        <v>0.1</v>
      </c>
      <c r="F29" s="98" t="s">
        <v>41</v>
      </c>
      <c r="G29" s="101">
        <f>TRUNC(G28,3)</f>
        <v>0.2</v>
      </c>
      <c r="H29" s="98" t="s">
        <v>42</v>
      </c>
      <c r="I29" s="102">
        <f>TRUNC(I28,3)</f>
        <v>0.05</v>
      </c>
      <c r="J29" s="98" t="s">
        <v>41</v>
      </c>
      <c r="K29" s="102">
        <f>TRUNC(K28,3)</f>
        <v>0.3</v>
      </c>
      <c r="L29" s="126" t="s">
        <v>42</v>
      </c>
      <c r="M29" s="102">
        <f>TRUNC(M28,3)</f>
        <v>0.05</v>
      </c>
    </row>
    <row r="30" spans="1:13" ht="23.25">
      <c r="A30" s="13"/>
      <c r="B30" s="13"/>
      <c r="C30" s="38" t="s">
        <v>43</v>
      </c>
      <c r="D30" s="137">
        <f>C27+D29+G29+I29+K29+M29</f>
        <v>1.0000000000000002</v>
      </c>
      <c r="E30" s="137"/>
      <c r="F30" s="52"/>
      <c r="G30" s="53"/>
      <c r="H30" s="15"/>
      <c r="I30" s="15"/>
      <c r="J30" s="15"/>
      <c r="K30" s="13"/>
    </row>
    <row r="31" spans="1:13" ht="23.25">
      <c r="A31" s="13"/>
      <c r="B31" s="13"/>
      <c r="C31" s="54" t="s">
        <v>44</v>
      </c>
      <c r="D31" s="13"/>
      <c r="E31" s="13"/>
      <c r="F31" s="13"/>
      <c r="G31" s="13"/>
      <c r="H31" s="137">
        <f>TRUNC(D30,3)</f>
        <v>1</v>
      </c>
      <c r="I31" s="137"/>
      <c r="J31" s="13"/>
      <c r="K31" s="15"/>
    </row>
    <row r="32" spans="1:13" ht="23.25">
      <c r="A32" s="13"/>
      <c r="B32" s="13"/>
      <c r="C32" s="54"/>
      <c r="D32" s="13"/>
      <c r="E32" s="13"/>
      <c r="F32" s="13"/>
      <c r="G32" s="13"/>
      <c r="H32" s="97"/>
      <c r="I32" s="97"/>
      <c r="J32" s="13"/>
      <c r="K32" s="15"/>
    </row>
    <row r="33" spans="1:11" ht="23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3.25">
      <c r="A34" s="13"/>
      <c r="B34" s="13"/>
      <c r="C34" s="54" t="s">
        <v>45</v>
      </c>
      <c r="D34" s="13"/>
      <c r="E34" s="13"/>
      <c r="F34" s="13"/>
      <c r="G34" s="13"/>
      <c r="H34" s="139">
        <f>H31</f>
        <v>1</v>
      </c>
      <c r="I34" s="140"/>
      <c r="J34" s="13"/>
      <c r="K34" s="55"/>
    </row>
    <row r="35" spans="1:11" ht="23.25">
      <c r="A35" s="13"/>
      <c r="B35" s="13" t="s">
        <v>46</v>
      </c>
      <c r="C35" s="13"/>
      <c r="D35" s="13"/>
      <c r="E35" s="13"/>
      <c r="F35" s="13"/>
      <c r="G35" s="13"/>
      <c r="H35" s="83"/>
      <c r="I35" s="83"/>
      <c r="J35" s="13"/>
      <c r="K35" s="15"/>
    </row>
    <row r="36" spans="1:11" ht="23.25">
      <c r="A36" s="13"/>
      <c r="B36" s="13" t="s">
        <v>47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 ht="23.25">
      <c r="A37" s="13"/>
      <c r="B37" s="54" t="s">
        <v>48</v>
      </c>
      <c r="C37" s="98"/>
      <c r="D37" s="13"/>
      <c r="E37" s="56"/>
      <c r="F37" s="57"/>
      <c r="G37" s="58" t="s">
        <v>49</v>
      </c>
      <c r="H37" s="13"/>
      <c r="I37" s="59">
        <v>0.96</v>
      </c>
      <c r="J37" s="48"/>
      <c r="K37" s="60"/>
    </row>
    <row r="38" spans="1:11" ht="23.25">
      <c r="A38" s="13"/>
      <c r="B38" s="54" t="s">
        <v>50</v>
      </c>
      <c r="C38" s="98"/>
      <c r="D38" s="13"/>
      <c r="E38" s="56"/>
      <c r="F38" s="57"/>
      <c r="G38" s="61" t="s">
        <v>51</v>
      </c>
      <c r="H38" s="13"/>
      <c r="I38" s="59">
        <v>1.04</v>
      </c>
      <c r="J38" s="48"/>
      <c r="K38" s="60"/>
    </row>
    <row r="39" spans="1:11" ht="23.25">
      <c r="A39" s="13"/>
      <c r="B39" s="13"/>
      <c r="C39" s="96" t="s">
        <v>52</v>
      </c>
      <c r="D39" s="13"/>
      <c r="E39" s="141" t="str">
        <f>IF(H34&lt;=$I37,"ให้เรียกเงินคืน"," 0 ")</f>
        <v xml:space="preserve"> 0 </v>
      </c>
      <c r="F39" s="142"/>
      <c r="G39" s="143" t="str">
        <f>IF(H34&gt;=$I38,"ให้เพิ่มค่างาน"," 0 ")</f>
        <v xml:space="preserve"> 0 </v>
      </c>
      <c r="H39" s="144"/>
      <c r="I39" s="145" t="str">
        <f>IF(E39=G39,"อยู่ในช่วง 4%",0)</f>
        <v>อยู่ในช่วง 4%</v>
      </c>
      <c r="J39" s="146"/>
      <c r="K39" s="48"/>
    </row>
    <row r="40" spans="1:11" ht="23.25">
      <c r="A40" s="13"/>
      <c r="B40" s="13"/>
      <c r="C40" s="96" t="s">
        <v>53</v>
      </c>
      <c r="D40" s="13"/>
      <c r="E40" s="149">
        <f>IF(H34&lt;I37,"ต่ำกว่า 4 %", 0)</f>
        <v>0</v>
      </c>
      <c r="F40" s="150"/>
      <c r="G40" s="151" t="str">
        <f>IF(H34&gt;I38,"สูงกว่า 4%","0")</f>
        <v>0</v>
      </c>
      <c r="H40" s="152"/>
      <c r="I40" s="147"/>
      <c r="J40" s="148"/>
      <c r="K40" s="15"/>
    </row>
    <row r="41" spans="1:11" ht="23.25">
      <c r="A41" s="13"/>
      <c r="B41" s="13"/>
      <c r="C41" s="20" t="s">
        <v>54</v>
      </c>
      <c r="D41" s="54" t="s">
        <v>55</v>
      </c>
      <c r="E41" s="13"/>
      <c r="F41" s="13"/>
      <c r="G41" s="62" t="str">
        <f>IF($H$34&lt;$I$37,$I$37-$H$34,"ไม่มี")</f>
        <v>ไม่มี</v>
      </c>
      <c r="H41" s="63"/>
      <c r="I41" s="64"/>
      <c r="J41" s="13"/>
      <c r="K41" s="13"/>
    </row>
    <row r="42" spans="1:11" ht="23.25">
      <c r="A42" s="13"/>
      <c r="B42" s="13"/>
      <c r="C42" s="20"/>
      <c r="D42" s="54" t="s">
        <v>56</v>
      </c>
      <c r="E42" s="13"/>
      <c r="F42" s="13"/>
      <c r="G42" s="62" t="str">
        <f>IF(H34&gt;=I38,H34-I38,"ไม่มี")</f>
        <v>ไม่มี</v>
      </c>
      <c r="H42" s="63"/>
      <c r="I42" s="64"/>
      <c r="J42" s="13"/>
      <c r="K42" s="13"/>
    </row>
    <row r="43" spans="1:11" ht="23.25">
      <c r="A43" s="13"/>
      <c r="B43" s="13"/>
      <c r="C43" s="13"/>
      <c r="D43" s="13"/>
      <c r="E43" s="65" t="s">
        <v>57</v>
      </c>
      <c r="F43" s="66" t="s">
        <v>58</v>
      </c>
      <c r="G43" s="67"/>
      <c r="H43" s="57"/>
      <c r="I43" s="68"/>
      <c r="J43" s="57"/>
      <c r="K43" s="57"/>
    </row>
    <row r="44" spans="1:11" ht="23.25">
      <c r="A44" s="20"/>
      <c r="B44" s="13" t="s">
        <v>59</v>
      </c>
      <c r="C44" s="13"/>
      <c r="D44" s="132" t="str">
        <f>E39</f>
        <v xml:space="preserve"> 0 </v>
      </c>
      <c r="E44" s="132"/>
      <c r="F44" s="20" t="s">
        <v>60</v>
      </c>
      <c r="G44" s="133">
        <f>I9</f>
        <v>0</v>
      </c>
      <c r="H44" s="133"/>
      <c r="I44" s="95" t="s">
        <v>61</v>
      </c>
      <c r="J44" s="69">
        <f>IF(G41="ไม่มี",0,G41)</f>
        <v>0</v>
      </c>
      <c r="K44" s="70"/>
    </row>
    <row r="45" spans="1:11" ht="23.25">
      <c r="A45" s="13"/>
      <c r="B45" s="13"/>
      <c r="C45" s="13"/>
      <c r="D45" s="13"/>
      <c r="E45" s="13"/>
      <c r="F45" s="20" t="s">
        <v>60</v>
      </c>
      <c r="G45" s="129">
        <f>IF(D44="ให้เรียกเงินคืน",(G44*J44),0)</f>
        <v>0</v>
      </c>
      <c r="H45" s="129"/>
      <c r="I45" s="130"/>
      <c r="J45" s="130"/>
      <c r="K45" s="130"/>
    </row>
    <row r="46" spans="1:11" ht="23.25">
      <c r="A46" s="26"/>
      <c r="B46" s="26"/>
      <c r="C46" s="26"/>
      <c r="D46" s="26"/>
      <c r="E46" s="26"/>
      <c r="F46" s="131" t="str">
        <f>BAHTTEXT(G45)</f>
        <v>ศูนย์บาทถ้วน</v>
      </c>
      <c r="G46" s="131"/>
      <c r="H46" s="131"/>
      <c r="I46" s="131"/>
      <c r="J46" s="131"/>
      <c r="K46" s="99"/>
    </row>
    <row r="47" spans="1:11" ht="23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23.25">
      <c r="A48" s="13"/>
      <c r="B48" s="13" t="s">
        <v>59</v>
      </c>
      <c r="C48" s="13"/>
      <c r="D48" s="132" t="str">
        <f>G39</f>
        <v xml:space="preserve"> 0 </v>
      </c>
      <c r="E48" s="132"/>
      <c r="F48" s="20" t="s">
        <v>60</v>
      </c>
      <c r="G48" s="133">
        <f>G44</f>
        <v>0</v>
      </c>
      <c r="H48" s="133"/>
      <c r="I48" s="95" t="s">
        <v>61</v>
      </c>
      <c r="J48" s="69">
        <f>IF(G42="ไม่มี",0,G42)</f>
        <v>0</v>
      </c>
      <c r="K48" s="13"/>
    </row>
    <row r="49" spans="1:11" ht="23.25">
      <c r="A49" s="13"/>
      <c r="B49" s="13"/>
      <c r="C49" s="13"/>
      <c r="D49" s="13"/>
      <c r="E49" s="13"/>
      <c r="F49" s="20" t="s">
        <v>60</v>
      </c>
      <c r="G49" s="134">
        <f>IF(D48=" 0 ",0,G48*J48)</f>
        <v>0</v>
      </c>
      <c r="H49" s="134"/>
      <c r="I49" s="13"/>
      <c r="J49" s="13"/>
      <c r="K49" s="13"/>
    </row>
    <row r="50" spans="1:11" ht="23.25">
      <c r="A50" s="13"/>
      <c r="B50" s="26"/>
      <c r="C50" s="26"/>
      <c r="D50" s="26"/>
      <c r="E50" s="127" t="str">
        <f>BAHTTEXT(G49)</f>
        <v>ศูนย์บาทถ้วน</v>
      </c>
      <c r="F50" s="127"/>
      <c r="G50" s="127"/>
      <c r="H50" s="127"/>
      <c r="I50" s="127"/>
      <c r="J50" s="127"/>
      <c r="K50" s="127"/>
    </row>
    <row r="51" spans="1:11" ht="23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23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23.25">
      <c r="A53" s="13"/>
      <c r="B53" s="13"/>
      <c r="C53" s="13"/>
      <c r="D53" s="13"/>
      <c r="E53" s="13"/>
      <c r="F53" s="13"/>
      <c r="G53" s="13"/>
      <c r="H53" s="13" t="s">
        <v>65</v>
      </c>
      <c r="I53" s="128"/>
      <c r="J53" s="128"/>
      <c r="K53" s="128"/>
    </row>
    <row r="54" spans="1:11" ht="23.25">
      <c r="A54" s="13"/>
      <c r="B54" s="13"/>
      <c r="C54" s="13"/>
      <c r="D54" s="13"/>
      <c r="E54" s="13"/>
      <c r="F54" s="13"/>
      <c r="G54" s="13"/>
      <c r="H54" s="13"/>
      <c r="I54" s="94"/>
      <c r="J54" s="94"/>
      <c r="K54" s="94"/>
    </row>
    <row r="55" spans="1:11" ht="23.25">
      <c r="A55" s="71"/>
      <c r="B55" s="71"/>
      <c r="C55" s="71"/>
      <c r="D55" s="72" t="s">
        <v>64</v>
      </c>
      <c r="E55" s="72"/>
      <c r="F55" s="72"/>
      <c r="G55" s="4" t="s">
        <v>67</v>
      </c>
      <c r="H55" s="71"/>
      <c r="I55" s="71"/>
      <c r="J55" s="71"/>
      <c r="K55" s="71"/>
    </row>
    <row r="56" spans="1:11" ht="23.25">
      <c r="A56" s="71"/>
      <c r="B56" s="71"/>
      <c r="C56" s="71"/>
      <c r="D56" s="135"/>
      <c r="E56" s="135"/>
      <c r="F56" s="135"/>
      <c r="G56" s="135"/>
      <c r="H56" s="71"/>
      <c r="I56" s="71"/>
      <c r="J56" s="71"/>
      <c r="K56" s="71"/>
    </row>
    <row r="57" spans="1:11" ht="23.25">
      <c r="A57" s="71"/>
      <c r="B57" s="72"/>
      <c r="C57" s="72"/>
      <c r="D57" s="170"/>
      <c r="E57" s="170"/>
      <c r="F57" s="170"/>
      <c r="G57" s="170"/>
      <c r="H57" s="72"/>
      <c r="I57" s="72"/>
      <c r="J57" s="4"/>
      <c r="K57" s="4"/>
    </row>
    <row r="58" spans="1:11" ht="23.25">
      <c r="A58" s="71"/>
      <c r="B58" s="72"/>
      <c r="C58" s="72"/>
      <c r="D58" s="103"/>
      <c r="E58" s="103"/>
      <c r="F58" s="103"/>
      <c r="G58" s="103"/>
      <c r="H58" s="72"/>
      <c r="I58" s="72"/>
      <c r="J58" s="4"/>
      <c r="K58" s="4"/>
    </row>
    <row r="59" spans="1:11" ht="23.25">
      <c r="A59" s="71"/>
      <c r="B59" s="72" t="s">
        <v>64</v>
      </c>
      <c r="C59" s="72"/>
      <c r="D59" s="72"/>
      <c r="E59" s="4" t="s">
        <v>68</v>
      </c>
      <c r="G59" s="72" t="s">
        <v>64</v>
      </c>
      <c r="H59" s="72"/>
      <c r="I59" s="4" t="s">
        <v>70</v>
      </c>
      <c r="J59" s="4"/>
      <c r="K59" s="4"/>
    </row>
    <row r="60" spans="1:11" ht="23.25">
      <c r="A60" s="71"/>
      <c r="B60" s="135"/>
      <c r="C60" s="135"/>
      <c r="D60" s="135"/>
      <c r="E60" s="135"/>
      <c r="G60" s="171"/>
      <c r="H60" s="171"/>
      <c r="I60" s="171"/>
      <c r="J60" s="171"/>
      <c r="K60" s="104"/>
    </row>
    <row r="61" spans="1:11" ht="23.25">
      <c r="A61" s="71"/>
      <c r="B61" s="170"/>
      <c r="C61" s="170"/>
      <c r="D61" s="170"/>
      <c r="E61" s="170"/>
      <c r="G61" s="170"/>
      <c r="H61" s="170"/>
      <c r="I61" s="170"/>
      <c r="J61" s="4"/>
      <c r="K61" s="4"/>
    </row>
    <row r="62" spans="1:11" ht="23.25">
      <c r="A62" s="71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23.25">
      <c r="A63" s="71"/>
      <c r="B63" s="4"/>
      <c r="C63" s="4"/>
      <c r="D63" s="103"/>
      <c r="E63" s="72"/>
      <c r="F63" s="72"/>
      <c r="G63" s="4"/>
      <c r="H63" s="4"/>
      <c r="I63" s="4"/>
      <c r="J63" s="4"/>
      <c r="K63" s="4"/>
    </row>
    <row r="64" spans="1:11" ht="23.25">
      <c r="A64" s="71"/>
      <c r="B64" s="4"/>
      <c r="C64" s="4"/>
      <c r="D64" s="103"/>
      <c r="E64" s="72"/>
      <c r="F64" s="72"/>
      <c r="G64" s="4"/>
      <c r="H64" s="4"/>
      <c r="I64" s="4"/>
      <c r="J64" s="4"/>
      <c r="K64" s="4"/>
    </row>
    <row r="65" spans="1:11" ht="23.25">
      <c r="A65" s="71"/>
      <c r="B65" s="72"/>
      <c r="C65" s="72"/>
      <c r="D65" s="4"/>
      <c r="E65" s="13"/>
      <c r="F65" s="4"/>
      <c r="G65" s="4"/>
      <c r="K65" s="4"/>
    </row>
    <row r="66" spans="1:11" ht="23.25">
      <c r="A66" s="71"/>
      <c r="B66" s="72"/>
      <c r="C66" s="104"/>
      <c r="D66" s="4"/>
      <c r="E66" s="4"/>
      <c r="F66" s="4"/>
      <c r="G66" s="4"/>
      <c r="K66" s="4"/>
    </row>
    <row r="67" spans="1:11" ht="23.25">
      <c r="A67" s="71"/>
      <c r="B67" s="4"/>
      <c r="C67" s="4"/>
      <c r="D67" s="4"/>
      <c r="E67" s="4"/>
      <c r="F67" s="4"/>
      <c r="G67" s="4"/>
      <c r="K67" s="4"/>
    </row>
    <row r="68" spans="1:11">
      <c r="E68" s="76"/>
    </row>
  </sheetData>
  <mergeCells count="40">
    <mergeCell ref="C7:E7"/>
    <mergeCell ref="G7:H7"/>
    <mergeCell ref="A1:K1"/>
    <mergeCell ref="A2:K2"/>
    <mergeCell ref="C3:K3"/>
    <mergeCell ref="E6:F6"/>
    <mergeCell ref="G6:I6"/>
    <mergeCell ref="H34:I34"/>
    <mergeCell ref="A8:K8"/>
    <mergeCell ref="F9:G9"/>
    <mergeCell ref="I9:J9"/>
    <mergeCell ref="G11:H11"/>
    <mergeCell ref="I15:J15"/>
    <mergeCell ref="I18:J18"/>
    <mergeCell ref="C26:K26"/>
    <mergeCell ref="D29:E29"/>
    <mergeCell ref="D30:E30"/>
    <mergeCell ref="H31:I31"/>
    <mergeCell ref="A33:K33"/>
    <mergeCell ref="G49:H49"/>
    <mergeCell ref="E39:F39"/>
    <mergeCell ref="G39:H39"/>
    <mergeCell ref="I39:J40"/>
    <mergeCell ref="E40:F40"/>
    <mergeCell ref="G40:H40"/>
    <mergeCell ref="D44:E44"/>
    <mergeCell ref="G44:H44"/>
    <mergeCell ref="G45:H45"/>
    <mergeCell ref="I45:K45"/>
    <mergeCell ref="F46:J46"/>
    <mergeCell ref="D48:E48"/>
    <mergeCell ref="G48:H48"/>
    <mergeCell ref="B61:E61"/>
    <mergeCell ref="G61:I61"/>
    <mergeCell ref="E50:K50"/>
    <mergeCell ref="I53:K53"/>
    <mergeCell ref="D56:G56"/>
    <mergeCell ref="D57:G57"/>
    <mergeCell ref="B60:E60"/>
    <mergeCell ref="G60:J60"/>
  </mergeCells>
  <pageMargins left="0.26" right="0.13" top="0.75" bottom="0.75" header="0.3" footer="0.3"/>
  <pageSetup paperSize="9" orientation="portrait" r:id="rId1"/>
  <headerFooter>
    <oddHeader>&amp;R&amp;P/&amp;N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39E3F-4467-4C56-A048-9535EDF2A6AC}">
  <sheetPr>
    <tabColor rgb="FF92D050"/>
  </sheetPr>
  <dimension ref="A1:K68"/>
  <sheetViews>
    <sheetView topLeftCell="A18" zoomScaleNormal="100" workbookViewId="0">
      <selection activeCell="I29" sqref="I29"/>
    </sheetView>
  </sheetViews>
  <sheetFormatPr defaultRowHeight="15"/>
  <cols>
    <col min="1" max="1" width="6.7109375" customWidth="1"/>
    <col min="2" max="2" width="10.5703125" customWidth="1"/>
    <col min="3" max="3" width="9.28515625" customWidth="1"/>
    <col min="5" max="5" width="7.140625" customWidth="1"/>
    <col min="6" max="6" width="13.85546875" customWidth="1"/>
    <col min="7" max="7" width="7.28515625" customWidth="1"/>
    <col min="8" max="8" width="10.85546875" customWidth="1"/>
    <col min="9" max="9" width="9.140625" customWidth="1"/>
    <col min="10" max="10" width="7.42578125" customWidth="1"/>
    <col min="11" max="11" width="8" customWidth="1"/>
  </cols>
  <sheetData>
    <row r="1" spans="1:11" ht="23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</row>
    <row r="2" spans="1:11" ht="23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11" ht="23.25">
      <c r="A3" s="1" t="s">
        <v>2</v>
      </c>
      <c r="B3" s="2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23.25">
      <c r="A4" s="73" t="s">
        <v>62</v>
      </c>
      <c r="B4" s="73"/>
      <c r="C4" s="73" t="s">
        <v>121</v>
      </c>
      <c r="D4" s="73"/>
      <c r="E4" s="73"/>
      <c r="F4" s="73"/>
      <c r="G4" s="73"/>
      <c r="H4" s="73"/>
      <c r="I4" s="73"/>
      <c r="J4" s="73"/>
      <c r="K4" s="73"/>
    </row>
    <row r="5" spans="1:11" ht="23.25">
      <c r="A5" s="1" t="s">
        <v>3</v>
      </c>
      <c r="B5" s="2"/>
      <c r="C5" s="3"/>
      <c r="D5" s="2"/>
      <c r="E5" s="2"/>
      <c r="F5" s="2"/>
      <c r="G5" s="2"/>
      <c r="H5" s="2"/>
      <c r="I5" s="2"/>
      <c r="J5" s="2"/>
      <c r="K5" s="4"/>
    </row>
    <row r="6" spans="1:11" ht="23.25">
      <c r="A6" s="73" t="s">
        <v>63</v>
      </c>
      <c r="B6" s="74"/>
      <c r="C6" s="74"/>
      <c r="D6" s="74"/>
      <c r="E6" s="160" t="s">
        <v>4</v>
      </c>
      <c r="F6" s="160"/>
      <c r="G6" s="161"/>
      <c r="H6" s="161"/>
      <c r="I6" s="161"/>
      <c r="J6" s="4"/>
      <c r="K6" s="4"/>
    </row>
    <row r="7" spans="1:11" ht="23.25">
      <c r="A7" s="5" t="s">
        <v>5</v>
      </c>
      <c r="B7" s="6"/>
      <c r="C7" s="162"/>
      <c r="D7" s="162"/>
      <c r="E7" s="162"/>
      <c r="F7" s="7" t="s">
        <v>6</v>
      </c>
      <c r="G7" s="169" t="s">
        <v>7</v>
      </c>
      <c r="H7" s="169"/>
      <c r="I7" s="118"/>
      <c r="J7" s="118"/>
      <c r="K7" s="118"/>
    </row>
    <row r="8" spans="1:11" ht="23.25">
      <c r="A8" s="163" t="s">
        <v>222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1" ht="23.25">
      <c r="A9" s="8" t="s">
        <v>8</v>
      </c>
      <c r="B9" s="4"/>
      <c r="C9" s="9"/>
      <c r="D9" s="103" t="s">
        <v>9</v>
      </c>
      <c r="E9" s="2"/>
      <c r="F9" s="164"/>
      <c r="G9" s="165"/>
      <c r="H9" s="103" t="s">
        <v>10</v>
      </c>
      <c r="I9" s="166"/>
      <c r="J9" s="166"/>
      <c r="K9" s="11" t="s">
        <v>6</v>
      </c>
    </row>
    <row r="10" spans="1:11" ht="23.25">
      <c r="A10" s="12" t="s">
        <v>11</v>
      </c>
      <c r="B10" s="13"/>
      <c r="C10" s="13"/>
      <c r="D10" s="15" t="s">
        <v>12</v>
      </c>
      <c r="E10" s="16" t="s">
        <v>223</v>
      </c>
      <c r="F10" s="17"/>
      <c r="G10" s="17"/>
      <c r="H10" s="77"/>
      <c r="I10" s="77"/>
      <c r="J10" s="78">
        <f>I10-H10</f>
        <v>0</v>
      </c>
      <c r="K10" s="17"/>
    </row>
    <row r="11" spans="1:11" ht="23.25">
      <c r="A11" s="18"/>
      <c r="B11" s="105" t="s">
        <v>66</v>
      </c>
      <c r="C11" s="13"/>
      <c r="D11" s="15" t="s">
        <v>69</v>
      </c>
      <c r="E11" s="19"/>
      <c r="F11" s="20" t="s">
        <v>14</v>
      </c>
      <c r="G11" s="167">
        <f>C7</f>
        <v>0</v>
      </c>
      <c r="H11" s="167"/>
      <c r="I11" s="96" t="s">
        <v>6</v>
      </c>
      <c r="J11" s="100"/>
      <c r="K11" s="96"/>
    </row>
    <row r="12" spans="1:11" ht="23.25">
      <c r="A12" s="15"/>
      <c r="B12" s="13"/>
      <c r="C12" s="13"/>
      <c r="D12" s="15"/>
      <c r="E12" s="19"/>
      <c r="F12" s="21"/>
      <c r="G12" s="22"/>
      <c r="H12" s="23" t="str">
        <f>"( "&amp;BAHTTEXT(G11)&amp;" )"</f>
        <v>( ศูนย์บาทถ้วน )</v>
      </c>
      <c r="I12" s="23"/>
      <c r="J12" s="23"/>
      <c r="K12" s="99"/>
    </row>
    <row r="13" spans="1:11" ht="23.25">
      <c r="A13" s="2"/>
      <c r="B13" s="4"/>
      <c r="C13" s="4"/>
      <c r="D13" s="2"/>
      <c r="E13" s="24"/>
      <c r="F13" s="2"/>
      <c r="G13" s="4"/>
      <c r="H13" s="99"/>
      <c r="I13" s="99"/>
      <c r="J13" s="99"/>
      <c r="K13" s="99"/>
    </row>
    <row r="14" spans="1:11" ht="23.25">
      <c r="A14" s="18" t="s">
        <v>15</v>
      </c>
      <c r="B14" s="13"/>
      <c r="C14" s="25" t="s">
        <v>16</v>
      </c>
      <c r="D14" s="13" t="s">
        <v>224</v>
      </c>
      <c r="E14" s="15"/>
      <c r="F14" s="13"/>
      <c r="G14" s="13"/>
      <c r="H14" s="13"/>
      <c r="I14" s="13"/>
      <c r="J14" s="13"/>
      <c r="K14" s="13"/>
    </row>
    <row r="15" spans="1:11" s="89" customFormat="1" ht="23.25">
      <c r="A15" s="86"/>
      <c r="B15" s="2"/>
      <c r="C15" s="87" t="s">
        <v>18</v>
      </c>
      <c r="D15" s="11"/>
      <c r="E15" s="2"/>
      <c r="F15" s="2"/>
      <c r="G15" s="88"/>
      <c r="H15" s="106" t="s">
        <v>71</v>
      </c>
      <c r="I15" s="161"/>
      <c r="J15" s="161"/>
      <c r="K15" s="2"/>
    </row>
    <row r="16" spans="1:11" s="89" customFormat="1" ht="23.25">
      <c r="A16" s="90"/>
      <c r="B16" s="4"/>
      <c r="C16" s="91" t="s">
        <v>19</v>
      </c>
      <c r="D16" s="109">
        <v>1</v>
      </c>
      <c r="E16" s="91" t="s">
        <v>21</v>
      </c>
      <c r="F16" s="109">
        <v>1</v>
      </c>
      <c r="G16" s="91" t="s">
        <v>217</v>
      </c>
      <c r="H16" s="109">
        <v>1</v>
      </c>
      <c r="I16" s="92"/>
      <c r="J16" s="114"/>
      <c r="K16" s="31"/>
    </row>
    <row r="17" spans="1:11" ht="23.25">
      <c r="A17" s="27"/>
      <c r="B17" s="13"/>
      <c r="C17" s="28"/>
      <c r="D17" s="30"/>
      <c r="E17" s="28"/>
      <c r="F17" s="30"/>
      <c r="G17" s="28"/>
      <c r="H17" s="30"/>
      <c r="I17" s="28"/>
      <c r="J17" s="30"/>
      <c r="K17" s="31"/>
    </row>
    <row r="18" spans="1:11" ht="23.25">
      <c r="A18" s="32"/>
      <c r="B18" s="13"/>
      <c r="C18" s="18" t="s">
        <v>23</v>
      </c>
      <c r="D18" s="14"/>
      <c r="E18" s="15"/>
      <c r="F18" s="15"/>
      <c r="G18" s="26"/>
      <c r="H18" s="107" t="s">
        <v>71</v>
      </c>
      <c r="I18" s="168"/>
      <c r="J18" s="168"/>
      <c r="K18" s="15"/>
    </row>
    <row r="19" spans="1:11" ht="23.25">
      <c r="A19" s="32"/>
      <c r="B19" s="13"/>
      <c r="C19" s="28" t="s">
        <v>24</v>
      </c>
      <c r="D19" s="108">
        <v>1</v>
      </c>
      <c r="E19" s="20" t="s">
        <v>26</v>
      </c>
      <c r="F19" s="108">
        <v>1</v>
      </c>
      <c r="G19" s="20" t="s">
        <v>218</v>
      </c>
      <c r="H19" s="108">
        <v>1</v>
      </c>
      <c r="I19" s="20"/>
      <c r="J19" s="115"/>
      <c r="K19" s="26"/>
    </row>
    <row r="20" spans="1:11" ht="23.25">
      <c r="A20" s="32"/>
      <c r="B20" s="13"/>
      <c r="C20" s="28"/>
      <c r="D20" s="34"/>
      <c r="E20" s="20"/>
      <c r="F20" s="34"/>
      <c r="G20" s="20"/>
      <c r="H20" s="35"/>
      <c r="I20" s="20"/>
      <c r="J20" s="35"/>
      <c r="K20" s="13"/>
    </row>
    <row r="21" spans="1:11" ht="23.25">
      <c r="A21" s="32"/>
      <c r="B21" s="26"/>
      <c r="C21" s="18" t="s">
        <v>28</v>
      </c>
      <c r="D21" s="14"/>
      <c r="E21" s="15"/>
      <c r="F21" s="15"/>
      <c r="G21" s="26"/>
      <c r="H21" s="26"/>
      <c r="I21" s="26"/>
      <c r="J21" s="15"/>
      <c r="K21" s="15"/>
    </row>
    <row r="22" spans="1:11" ht="23.25">
      <c r="A22" s="32"/>
      <c r="B22" s="15"/>
      <c r="C22" s="36" t="s">
        <v>29</v>
      </c>
      <c r="D22" s="112">
        <f>D19/D16</f>
        <v>1</v>
      </c>
      <c r="E22" s="37" t="s">
        <v>31</v>
      </c>
      <c r="F22" s="112">
        <f>F19/F16</f>
        <v>1</v>
      </c>
      <c r="G22" s="38" t="s">
        <v>189</v>
      </c>
      <c r="H22" s="60">
        <f>H19/H16</f>
        <v>1</v>
      </c>
      <c r="I22" s="20"/>
      <c r="J22" s="39"/>
      <c r="K22" s="15"/>
    </row>
    <row r="23" spans="1:11" ht="23.25">
      <c r="A23" s="18" t="s">
        <v>33</v>
      </c>
      <c r="B23" s="15"/>
      <c r="C23" s="37" t="s">
        <v>34</v>
      </c>
      <c r="D23" s="40">
        <f>ROUNDDOWN(D22,3)</f>
        <v>1</v>
      </c>
      <c r="E23" s="37" t="s">
        <v>34</v>
      </c>
      <c r="F23" s="40">
        <f>ROUNDDOWN(F22,3)</f>
        <v>1</v>
      </c>
      <c r="G23" s="38"/>
      <c r="H23" s="40">
        <f>ROUNDDOWN(H22,3)</f>
        <v>1</v>
      </c>
      <c r="I23" s="116"/>
      <c r="J23" s="83"/>
      <c r="K23" s="15"/>
    </row>
    <row r="24" spans="1:11" ht="23.25">
      <c r="A24" s="18"/>
      <c r="B24" s="15"/>
      <c r="C24" s="37"/>
      <c r="D24" s="83"/>
      <c r="E24" s="37"/>
      <c r="F24" s="42"/>
      <c r="G24" s="37"/>
      <c r="H24" s="43"/>
      <c r="I24" s="38"/>
      <c r="J24" s="44"/>
      <c r="K24" s="15"/>
    </row>
    <row r="25" spans="1:11" ht="23.25">
      <c r="A25" s="13"/>
      <c r="B25" s="13"/>
      <c r="C25" s="18" t="s">
        <v>35</v>
      </c>
      <c r="D25" s="45"/>
      <c r="E25" s="13"/>
      <c r="F25" s="13"/>
      <c r="G25" s="13"/>
      <c r="H25" s="13"/>
      <c r="I25" s="13"/>
      <c r="J25" s="13"/>
      <c r="K25" s="13"/>
    </row>
    <row r="26" spans="1:11" ht="23.25">
      <c r="A26" s="13"/>
      <c r="B26" s="98"/>
      <c r="C26" s="135" t="s">
        <v>225</v>
      </c>
      <c r="D26" s="135"/>
      <c r="E26" s="135"/>
      <c r="F26" s="135"/>
      <c r="G26" s="135"/>
      <c r="H26" s="135"/>
      <c r="I26" s="135"/>
      <c r="J26" s="135"/>
      <c r="K26" s="135"/>
    </row>
    <row r="27" spans="1:11" ht="23.25">
      <c r="A27" s="13"/>
      <c r="B27" s="15"/>
      <c r="C27" s="119">
        <v>0.25</v>
      </c>
      <c r="D27" s="46" t="s">
        <v>226</v>
      </c>
      <c r="E27" s="47">
        <f>D23</f>
        <v>1</v>
      </c>
      <c r="F27" s="48" t="s">
        <v>136</v>
      </c>
      <c r="G27" s="49">
        <f>F23</f>
        <v>1</v>
      </c>
      <c r="H27" s="50" t="s">
        <v>227</v>
      </c>
      <c r="I27" s="47">
        <f>+H23</f>
        <v>1</v>
      </c>
      <c r="J27" s="50"/>
      <c r="K27" s="49"/>
    </row>
    <row r="28" spans="1:11" ht="23.25">
      <c r="A28" s="13"/>
      <c r="B28" s="13"/>
      <c r="C28" s="13" t="s">
        <v>141</v>
      </c>
      <c r="D28" s="113"/>
      <c r="E28" s="51">
        <f>SUM(0.05* E27)</f>
        <v>0.05</v>
      </c>
      <c r="F28" s="98" t="s">
        <v>41</v>
      </c>
      <c r="G28" s="51">
        <f>SUM(0.05*G27)</f>
        <v>0.05</v>
      </c>
      <c r="H28" s="98" t="s">
        <v>41</v>
      </c>
      <c r="I28" s="51">
        <f>SUM(0.65*I27)</f>
        <v>0.65</v>
      </c>
      <c r="J28" s="98"/>
      <c r="K28" s="51"/>
    </row>
    <row r="29" spans="1:11" ht="23.25">
      <c r="A29" s="18" t="s">
        <v>33</v>
      </c>
      <c r="B29" s="18"/>
      <c r="C29" s="13" t="s">
        <v>141</v>
      </c>
      <c r="D29" s="136">
        <f>TRUNC(E28,3)</f>
        <v>0.05</v>
      </c>
      <c r="E29" s="136">
        <f>TRUNC(E28,3)</f>
        <v>0.05</v>
      </c>
      <c r="F29" s="98" t="s">
        <v>41</v>
      </c>
      <c r="G29" s="101">
        <f>TRUNC(G28,3)</f>
        <v>0.05</v>
      </c>
      <c r="H29" s="98" t="s">
        <v>42</v>
      </c>
      <c r="I29" s="102">
        <f>TRUNC(I28,3)</f>
        <v>0.65</v>
      </c>
      <c r="J29" s="98"/>
      <c r="K29" s="102"/>
    </row>
    <row r="30" spans="1:11" ht="23.25">
      <c r="A30" s="13"/>
      <c r="B30" s="13"/>
      <c r="C30" s="38" t="s">
        <v>43</v>
      </c>
      <c r="D30" s="137">
        <f>C27+D29+G29+I29+K29</f>
        <v>1</v>
      </c>
      <c r="E30" s="137"/>
      <c r="F30" s="52"/>
      <c r="G30" s="53"/>
      <c r="H30" s="15"/>
      <c r="I30" s="15"/>
      <c r="J30" s="15"/>
      <c r="K30" s="13"/>
    </row>
    <row r="31" spans="1:11" ht="23.25">
      <c r="A31" s="13"/>
      <c r="B31" s="13"/>
      <c r="C31" s="54" t="s">
        <v>44</v>
      </c>
      <c r="D31" s="13"/>
      <c r="E31" s="13"/>
      <c r="F31" s="13"/>
      <c r="G31" s="13"/>
      <c r="H31" s="137">
        <f>TRUNC(D30,3)</f>
        <v>1</v>
      </c>
      <c r="I31" s="137"/>
      <c r="J31" s="13"/>
      <c r="K31" s="15"/>
    </row>
    <row r="32" spans="1:11" ht="23.25">
      <c r="A32" s="13"/>
      <c r="B32" s="13"/>
      <c r="C32" s="54"/>
      <c r="D32" s="13"/>
      <c r="E32" s="13"/>
      <c r="F32" s="13"/>
      <c r="G32" s="13"/>
      <c r="H32" s="97"/>
      <c r="I32" s="97"/>
      <c r="J32" s="13"/>
      <c r="K32" s="15"/>
    </row>
    <row r="33" spans="1:11" ht="23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3.25">
      <c r="A34" s="13"/>
      <c r="B34" s="13"/>
      <c r="C34" s="54" t="s">
        <v>45</v>
      </c>
      <c r="D34" s="13"/>
      <c r="E34" s="13"/>
      <c r="F34" s="13"/>
      <c r="G34" s="13"/>
      <c r="H34" s="139">
        <f>H31</f>
        <v>1</v>
      </c>
      <c r="I34" s="140"/>
      <c r="J34" s="13"/>
      <c r="K34" s="55"/>
    </row>
    <row r="35" spans="1:11" ht="23.25">
      <c r="A35" s="13"/>
      <c r="B35" s="13" t="s">
        <v>46</v>
      </c>
      <c r="C35" s="13"/>
      <c r="D35" s="13"/>
      <c r="E35" s="13"/>
      <c r="F35" s="13"/>
      <c r="G35" s="13"/>
      <c r="H35" s="83"/>
      <c r="I35" s="83"/>
      <c r="J35" s="13"/>
      <c r="K35" s="15"/>
    </row>
    <row r="36" spans="1:11" ht="23.25">
      <c r="A36" s="13"/>
      <c r="B36" s="13" t="s">
        <v>47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 ht="23.25">
      <c r="A37" s="13"/>
      <c r="B37" s="54" t="s">
        <v>48</v>
      </c>
      <c r="C37" s="98"/>
      <c r="D37" s="13"/>
      <c r="E37" s="56"/>
      <c r="F37" s="57"/>
      <c r="G37" s="58" t="s">
        <v>49</v>
      </c>
      <c r="H37" s="13"/>
      <c r="I37" s="59">
        <v>0.96</v>
      </c>
      <c r="J37" s="48"/>
      <c r="K37" s="60"/>
    </row>
    <row r="38" spans="1:11" ht="23.25">
      <c r="A38" s="13"/>
      <c r="B38" s="54" t="s">
        <v>50</v>
      </c>
      <c r="C38" s="98"/>
      <c r="D38" s="13"/>
      <c r="E38" s="56"/>
      <c r="F38" s="57"/>
      <c r="G38" s="61" t="s">
        <v>51</v>
      </c>
      <c r="H38" s="13"/>
      <c r="I38" s="59">
        <v>1.04</v>
      </c>
      <c r="J38" s="48"/>
      <c r="K38" s="60"/>
    </row>
    <row r="39" spans="1:11" ht="23.25">
      <c r="A39" s="13"/>
      <c r="B39" s="13"/>
      <c r="C39" s="96" t="s">
        <v>52</v>
      </c>
      <c r="D39" s="13"/>
      <c r="E39" s="141" t="str">
        <f>IF(H34&lt;=$I37,"ให้เรียกเงินคืน"," 0 ")</f>
        <v xml:space="preserve"> 0 </v>
      </c>
      <c r="F39" s="142"/>
      <c r="G39" s="143" t="str">
        <f>IF(H34&gt;=$I38,"ให้เพิ่มค่างาน"," 0 ")</f>
        <v xml:space="preserve"> 0 </v>
      </c>
      <c r="H39" s="144"/>
      <c r="I39" s="145" t="str">
        <f>IF(E39=G39,"อยู่ในช่วง 4%",0)</f>
        <v>อยู่ในช่วง 4%</v>
      </c>
      <c r="J39" s="146"/>
      <c r="K39" s="48"/>
    </row>
    <row r="40" spans="1:11" ht="23.25">
      <c r="A40" s="13"/>
      <c r="B40" s="13"/>
      <c r="C40" s="96" t="s">
        <v>53</v>
      </c>
      <c r="D40" s="13"/>
      <c r="E40" s="149">
        <f>IF(H34&lt;I37,"ต่ำกว่า 4 %", 0)</f>
        <v>0</v>
      </c>
      <c r="F40" s="150"/>
      <c r="G40" s="151" t="str">
        <f>IF(H34&gt;I38,"สูงกว่า 4%","0")</f>
        <v>0</v>
      </c>
      <c r="H40" s="152"/>
      <c r="I40" s="147"/>
      <c r="J40" s="148"/>
      <c r="K40" s="15"/>
    </row>
    <row r="41" spans="1:11" ht="23.25">
      <c r="A41" s="13"/>
      <c r="B41" s="13"/>
      <c r="C41" s="20" t="s">
        <v>54</v>
      </c>
      <c r="D41" s="54" t="s">
        <v>55</v>
      </c>
      <c r="E41" s="13"/>
      <c r="F41" s="13"/>
      <c r="G41" s="62" t="str">
        <f>IF($H$34&lt;$I$37,$I$37-$H$34,"ไม่มี")</f>
        <v>ไม่มี</v>
      </c>
      <c r="H41" s="63"/>
      <c r="I41" s="64"/>
      <c r="J41" s="13"/>
      <c r="K41" s="13"/>
    </row>
    <row r="42" spans="1:11" ht="23.25">
      <c r="A42" s="13"/>
      <c r="B42" s="13"/>
      <c r="C42" s="20"/>
      <c r="D42" s="54" t="s">
        <v>56</v>
      </c>
      <c r="E42" s="13"/>
      <c r="F42" s="13"/>
      <c r="G42" s="62" t="str">
        <f>IF(H34&gt;=I38,H34-I38,"ไม่มี")</f>
        <v>ไม่มี</v>
      </c>
      <c r="H42" s="63"/>
      <c r="I42" s="64"/>
      <c r="J42" s="13"/>
      <c r="K42" s="13"/>
    </row>
    <row r="43" spans="1:11" ht="23.25">
      <c r="A43" s="13"/>
      <c r="B43" s="13"/>
      <c r="C43" s="13"/>
      <c r="D43" s="13"/>
      <c r="E43" s="65" t="s">
        <v>57</v>
      </c>
      <c r="F43" s="66" t="s">
        <v>58</v>
      </c>
      <c r="G43" s="67"/>
      <c r="H43" s="57"/>
      <c r="I43" s="68"/>
      <c r="J43" s="57"/>
      <c r="K43" s="57"/>
    </row>
    <row r="44" spans="1:11" ht="23.25">
      <c r="A44" s="20"/>
      <c r="B44" s="13" t="s">
        <v>59</v>
      </c>
      <c r="C44" s="13"/>
      <c r="D44" s="132" t="str">
        <f>E39</f>
        <v xml:space="preserve"> 0 </v>
      </c>
      <c r="E44" s="132"/>
      <c r="F44" s="20" t="s">
        <v>60</v>
      </c>
      <c r="G44" s="133">
        <f>I9</f>
        <v>0</v>
      </c>
      <c r="H44" s="133"/>
      <c r="I44" s="95" t="s">
        <v>61</v>
      </c>
      <c r="J44" s="69">
        <f>IF(G41="ไม่มี",0,G41)</f>
        <v>0</v>
      </c>
      <c r="K44" s="70"/>
    </row>
    <row r="45" spans="1:11" ht="23.25">
      <c r="A45" s="13"/>
      <c r="B45" s="13"/>
      <c r="C45" s="13"/>
      <c r="D45" s="13"/>
      <c r="E45" s="13"/>
      <c r="F45" s="20" t="s">
        <v>60</v>
      </c>
      <c r="G45" s="129">
        <f>IF(D44="ให้เรียกเงินคืน",(G44*J44),0)</f>
        <v>0</v>
      </c>
      <c r="H45" s="129"/>
      <c r="I45" s="130"/>
      <c r="J45" s="130"/>
      <c r="K45" s="130"/>
    </row>
    <row r="46" spans="1:11" ht="23.25">
      <c r="A46" s="26"/>
      <c r="B46" s="26"/>
      <c r="C46" s="26"/>
      <c r="D46" s="26"/>
      <c r="E46" s="26"/>
      <c r="F46" s="131" t="str">
        <f>BAHTTEXT(G45)</f>
        <v>ศูนย์บาทถ้วน</v>
      </c>
      <c r="G46" s="131"/>
      <c r="H46" s="131"/>
      <c r="I46" s="131"/>
      <c r="J46" s="131"/>
      <c r="K46" s="99"/>
    </row>
    <row r="47" spans="1:11" ht="23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23.25">
      <c r="A48" s="13"/>
      <c r="B48" s="13" t="s">
        <v>59</v>
      </c>
      <c r="C48" s="13"/>
      <c r="D48" s="132" t="str">
        <f>G39</f>
        <v xml:space="preserve"> 0 </v>
      </c>
      <c r="E48" s="132"/>
      <c r="F48" s="20" t="s">
        <v>60</v>
      </c>
      <c r="G48" s="133">
        <f>G44</f>
        <v>0</v>
      </c>
      <c r="H48" s="133"/>
      <c r="I48" s="95" t="s">
        <v>61</v>
      </c>
      <c r="J48" s="69">
        <f>IF(G42="ไม่มี",0,G42)</f>
        <v>0</v>
      </c>
      <c r="K48" s="13"/>
    </row>
    <row r="49" spans="1:11" ht="23.25">
      <c r="A49" s="13"/>
      <c r="B49" s="13"/>
      <c r="C49" s="13"/>
      <c r="D49" s="13"/>
      <c r="E49" s="13"/>
      <c r="F49" s="20" t="s">
        <v>60</v>
      </c>
      <c r="G49" s="134">
        <f>IF(D48=" 0 ",0,G48*J48)</f>
        <v>0</v>
      </c>
      <c r="H49" s="134"/>
      <c r="I49" s="13"/>
      <c r="J49" s="13"/>
      <c r="K49" s="13"/>
    </row>
    <row r="50" spans="1:11" ht="23.25">
      <c r="A50" s="13"/>
      <c r="B50" s="26"/>
      <c r="C50" s="26"/>
      <c r="D50" s="26"/>
      <c r="E50" s="127" t="str">
        <f>BAHTTEXT(G49)</f>
        <v>ศูนย์บาทถ้วน</v>
      </c>
      <c r="F50" s="127"/>
      <c r="G50" s="127"/>
      <c r="H50" s="127"/>
      <c r="I50" s="127"/>
      <c r="J50" s="127"/>
      <c r="K50" s="127"/>
    </row>
    <row r="51" spans="1:11" ht="23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23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23.25">
      <c r="A53" s="13"/>
      <c r="B53" s="13"/>
      <c r="C53" s="13"/>
      <c r="D53" s="13"/>
      <c r="E53" s="13"/>
      <c r="F53" s="13"/>
      <c r="G53" s="13"/>
      <c r="H53" s="13" t="s">
        <v>65</v>
      </c>
      <c r="I53" s="128"/>
      <c r="J53" s="128"/>
      <c r="K53" s="128"/>
    </row>
    <row r="54" spans="1:11" ht="23.25">
      <c r="A54" s="13"/>
      <c r="B54" s="13"/>
      <c r="C54" s="13"/>
      <c r="D54" s="13"/>
      <c r="E54" s="13"/>
      <c r="F54" s="13"/>
      <c r="G54" s="13"/>
      <c r="H54" s="13"/>
      <c r="I54" s="94"/>
      <c r="J54" s="94"/>
      <c r="K54" s="94"/>
    </row>
    <row r="55" spans="1:11" ht="23.25">
      <c r="A55" s="71"/>
      <c r="B55" s="71"/>
      <c r="C55" s="71"/>
      <c r="D55" s="72" t="s">
        <v>64</v>
      </c>
      <c r="E55" s="72"/>
      <c r="F55" s="72"/>
      <c r="G55" s="4" t="s">
        <v>67</v>
      </c>
      <c r="H55" s="71"/>
      <c r="I55" s="71"/>
      <c r="J55" s="71"/>
      <c r="K55" s="71"/>
    </row>
    <row r="56" spans="1:11" ht="23.25">
      <c r="A56" s="71"/>
      <c r="B56" s="71"/>
      <c r="C56" s="71"/>
      <c r="D56" s="135"/>
      <c r="E56" s="135"/>
      <c r="F56" s="135"/>
      <c r="G56" s="135"/>
      <c r="H56" s="71"/>
      <c r="I56" s="71"/>
      <c r="J56" s="71"/>
      <c r="K56" s="71"/>
    </row>
    <row r="57" spans="1:11" ht="23.25">
      <c r="A57" s="71"/>
      <c r="B57" s="72"/>
      <c r="C57" s="72"/>
      <c r="D57" s="170"/>
      <c r="E57" s="170"/>
      <c r="F57" s="170"/>
      <c r="G57" s="170"/>
      <c r="H57" s="72"/>
      <c r="I57" s="72"/>
      <c r="J57" s="4"/>
      <c r="K57" s="4"/>
    </row>
    <row r="58" spans="1:11" ht="23.25">
      <c r="A58" s="71"/>
      <c r="B58" s="72"/>
      <c r="C58" s="72"/>
      <c r="D58" s="103"/>
      <c r="E58" s="103"/>
      <c r="F58" s="103"/>
      <c r="G58" s="103"/>
      <c r="H58" s="72"/>
      <c r="I58" s="72"/>
      <c r="J58" s="4"/>
      <c r="K58" s="4"/>
    </row>
    <row r="59" spans="1:11" ht="23.25">
      <c r="A59" s="71"/>
      <c r="B59" s="72" t="s">
        <v>64</v>
      </c>
      <c r="C59" s="72"/>
      <c r="D59" s="72"/>
      <c r="E59" s="4" t="s">
        <v>68</v>
      </c>
      <c r="G59" s="72" t="s">
        <v>64</v>
      </c>
      <c r="H59" s="72"/>
      <c r="I59" s="4" t="s">
        <v>70</v>
      </c>
      <c r="J59" s="4"/>
      <c r="K59" s="4"/>
    </row>
    <row r="60" spans="1:11" ht="23.25">
      <c r="A60" s="71"/>
      <c r="B60" s="135"/>
      <c r="C60" s="135"/>
      <c r="D60" s="135"/>
      <c r="E60" s="135"/>
      <c r="G60" s="171"/>
      <c r="H60" s="171"/>
      <c r="I60" s="171"/>
      <c r="J60" s="171"/>
      <c r="K60" s="104"/>
    </row>
    <row r="61" spans="1:11" ht="23.25">
      <c r="A61" s="71"/>
      <c r="B61" s="170"/>
      <c r="C61" s="170"/>
      <c r="D61" s="170"/>
      <c r="E61" s="170"/>
      <c r="G61" s="170"/>
      <c r="H61" s="170"/>
      <c r="I61" s="170"/>
      <c r="J61" s="4"/>
      <c r="K61" s="4"/>
    </row>
    <row r="62" spans="1:11" ht="23.25">
      <c r="A62" s="71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23.25">
      <c r="A63" s="71"/>
      <c r="B63" s="4"/>
      <c r="C63" s="4"/>
      <c r="D63" s="103"/>
      <c r="E63" s="72"/>
      <c r="F63" s="72"/>
      <c r="G63" s="4"/>
      <c r="H63" s="4"/>
      <c r="I63" s="4"/>
      <c r="J63" s="4"/>
      <c r="K63" s="4"/>
    </row>
    <row r="64" spans="1:11" ht="23.25">
      <c r="A64" s="71"/>
      <c r="B64" s="4"/>
      <c r="C64" s="4"/>
      <c r="D64" s="103"/>
      <c r="E64" s="72"/>
      <c r="F64" s="72"/>
      <c r="G64" s="4"/>
      <c r="H64" s="4"/>
      <c r="I64" s="4"/>
      <c r="J64" s="4"/>
      <c r="K64" s="4"/>
    </row>
    <row r="65" spans="1:11" ht="23.25">
      <c r="A65" s="71"/>
      <c r="B65" s="72"/>
      <c r="C65" s="72"/>
      <c r="D65" s="4"/>
      <c r="E65" s="13"/>
      <c r="F65" s="4"/>
      <c r="G65" s="4"/>
      <c r="K65" s="4"/>
    </row>
    <row r="66" spans="1:11" ht="23.25">
      <c r="A66" s="71"/>
      <c r="B66" s="72"/>
      <c r="C66" s="104"/>
      <c r="D66" s="4"/>
      <c r="E66" s="4"/>
      <c r="F66" s="4"/>
      <c r="G66" s="4"/>
      <c r="K66" s="4"/>
    </row>
    <row r="67" spans="1:11" ht="23.25">
      <c r="A67" s="71"/>
      <c r="B67" s="4"/>
      <c r="C67" s="4"/>
      <c r="D67" s="4"/>
      <c r="E67" s="4"/>
      <c r="F67" s="4"/>
      <c r="G67" s="4"/>
      <c r="K67" s="4"/>
    </row>
    <row r="68" spans="1:11">
      <c r="E68" s="76"/>
    </row>
  </sheetData>
  <mergeCells count="40">
    <mergeCell ref="C7:E7"/>
    <mergeCell ref="G7:H7"/>
    <mergeCell ref="A1:K1"/>
    <mergeCell ref="A2:K2"/>
    <mergeCell ref="C3:K3"/>
    <mergeCell ref="E6:F6"/>
    <mergeCell ref="G6:I6"/>
    <mergeCell ref="H34:I34"/>
    <mergeCell ref="A8:K8"/>
    <mergeCell ref="F9:G9"/>
    <mergeCell ref="I9:J9"/>
    <mergeCell ref="G11:H11"/>
    <mergeCell ref="I15:J15"/>
    <mergeCell ref="I18:J18"/>
    <mergeCell ref="C26:K26"/>
    <mergeCell ref="D29:E29"/>
    <mergeCell ref="D30:E30"/>
    <mergeCell ref="H31:I31"/>
    <mergeCell ref="A33:K33"/>
    <mergeCell ref="G49:H49"/>
    <mergeCell ref="E39:F39"/>
    <mergeCell ref="G39:H39"/>
    <mergeCell ref="I39:J40"/>
    <mergeCell ref="E40:F40"/>
    <mergeCell ref="G40:H40"/>
    <mergeCell ref="D44:E44"/>
    <mergeCell ref="G44:H44"/>
    <mergeCell ref="G45:H45"/>
    <mergeCell ref="I45:K45"/>
    <mergeCell ref="F46:J46"/>
    <mergeCell ref="D48:E48"/>
    <mergeCell ref="G48:H48"/>
    <mergeCell ref="B61:E61"/>
    <mergeCell ref="G61:I61"/>
    <mergeCell ref="E50:K50"/>
    <mergeCell ref="I53:K53"/>
    <mergeCell ref="D56:G56"/>
    <mergeCell ref="D57:G57"/>
    <mergeCell ref="B60:E60"/>
    <mergeCell ref="G60:J60"/>
  </mergeCells>
  <pageMargins left="0.26" right="0.13" top="0.75" bottom="0.75" header="0.3" footer="0.3"/>
  <pageSetup paperSize="9" orientation="portrait" r:id="rId1"/>
  <headerFooter>
    <oddHeader>&amp;R&amp;P/&amp;N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9541A-E0C2-438A-8E9E-CBFF0204BFB7}">
  <sheetPr>
    <tabColor rgb="FF92D050"/>
  </sheetPr>
  <dimension ref="A1:K68"/>
  <sheetViews>
    <sheetView topLeftCell="A19" zoomScaleNormal="100" workbookViewId="0">
      <selection activeCell="G29" sqref="G29"/>
    </sheetView>
  </sheetViews>
  <sheetFormatPr defaultRowHeight="15"/>
  <cols>
    <col min="1" max="1" width="6.7109375" customWidth="1"/>
    <col min="2" max="2" width="10.5703125" customWidth="1"/>
    <col min="3" max="3" width="9.28515625" customWidth="1"/>
    <col min="5" max="5" width="7.140625" customWidth="1"/>
    <col min="6" max="6" width="13.85546875" customWidth="1"/>
    <col min="7" max="7" width="7.28515625" customWidth="1"/>
    <col min="8" max="8" width="10.85546875" customWidth="1"/>
    <col min="9" max="9" width="9.140625" customWidth="1"/>
    <col min="10" max="10" width="7.42578125" customWidth="1"/>
    <col min="11" max="11" width="8" customWidth="1"/>
  </cols>
  <sheetData>
    <row r="1" spans="1:11" ht="23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</row>
    <row r="2" spans="1:11" ht="23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11" ht="23.25">
      <c r="A3" s="1" t="s">
        <v>2</v>
      </c>
      <c r="B3" s="2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23.25">
      <c r="A4" s="73" t="s">
        <v>62</v>
      </c>
      <c r="B4" s="73"/>
      <c r="C4" s="73" t="s">
        <v>121</v>
      </c>
      <c r="D4" s="73"/>
      <c r="E4" s="73"/>
      <c r="F4" s="73"/>
      <c r="G4" s="73"/>
      <c r="H4" s="73"/>
      <c r="I4" s="73"/>
      <c r="J4" s="73"/>
      <c r="K4" s="73"/>
    </row>
    <row r="5" spans="1:11" ht="23.25">
      <c r="A5" s="1" t="s">
        <v>3</v>
      </c>
      <c r="B5" s="2"/>
      <c r="C5" s="3"/>
      <c r="D5" s="2"/>
      <c r="E5" s="2"/>
      <c r="F5" s="2"/>
      <c r="G5" s="2"/>
      <c r="H5" s="2"/>
      <c r="I5" s="2"/>
      <c r="J5" s="2"/>
      <c r="K5" s="4"/>
    </row>
    <row r="6" spans="1:11" ht="23.25">
      <c r="A6" s="73" t="s">
        <v>63</v>
      </c>
      <c r="B6" s="74"/>
      <c r="C6" s="74"/>
      <c r="D6" s="74"/>
      <c r="E6" s="160" t="s">
        <v>4</v>
      </c>
      <c r="F6" s="160"/>
      <c r="G6" s="161"/>
      <c r="H6" s="161"/>
      <c r="I6" s="161"/>
      <c r="J6" s="4"/>
      <c r="K6" s="4"/>
    </row>
    <row r="7" spans="1:11" ht="23.25">
      <c r="A7" s="5" t="s">
        <v>5</v>
      </c>
      <c r="B7" s="6"/>
      <c r="C7" s="162"/>
      <c r="D7" s="162"/>
      <c r="E7" s="162"/>
      <c r="F7" s="7" t="s">
        <v>6</v>
      </c>
      <c r="G7" s="169" t="s">
        <v>7</v>
      </c>
      <c r="H7" s="169"/>
      <c r="I7" s="118"/>
      <c r="J7" s="118"/>
      <c r="K7" s="118"/>
    </row>
    <row r="8" spans="1:11" ht="23.25">
      <c r="A8" s="163" t="s">
        <v>228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1" ht="23.25">
      <c r="A9" s="8" t="s">
        <v>8</v>
      </c>
      <c r="B9" s="4"/>
      <c r="C9" s="9"/>
      <c r="D9" s="103" t="s">
        <v>9</v>
      </c>
      <c r="E9" s="2"/>
      <c r="F9" s="164"/>
      <c r="G9" s="165"/>
      <c r="H9" s="103" t="s">
        <v>10</v>
      </c>
      <c r="I9" s="166"/>
      <c r="J9" s="166"/>
      <c r="K9" s="11" t="s">
        <v>6</v>
      </c>
    </row>
    <row r="10" spans="1:11" ht="23.25">
      <c r="A10" s="12" t="s">
        <v>11</v>
      </c>
      <c r="B10" s="13"/>
      <c r="C10" s="13"/>
      <c r="D10" s="15" t="s">
        <v>12</v>
      </c>
      <c r="E10" s="16" t="s">
        <v>229</v>
      </c>
      <c r="F10" s="17"/>
      <c r="G10" s="17"/>
      <c r="H10" s="77"/>
      <c r="I10" s="77"/>
      <c r="J10" s="78">
        <f>I10-H10</f>
        <v>0</v>
      </c>
      <c r="K10" s="17"/>
    </row>
    <row r="11" spans="1:11" ht="23.25">
      <c r="A11" s="18"/>
      <c r="B11" s="105" t="s">
        <v>66</v>
      </c>
      <c r="C11" s="13"/>
      <c r="D11" s="15" t="s">
        <v>69</v>
      </c>
      <c r="E11" s="19"/>
      <c r="F11" s="20" t="s">
        <v>14</v>
      </c>
      <c r="G11" s="167">
        <f>C7</f>
        <v>0</v>
      </c>
      <c r="H11" s="167"/>
      <c r="I11" s="96" t="s">
        <v>6</v>
      </c>
      <c r="J11" s="100"/>
      <c r="K11" s="96"/>
    </row>
    <row r="12" spans="1:11" ht="23.25">
      <c r="A12" s="15"/>
      <c r="B12" s="13"/>
      <c r="C12" s="13"/>
      <c r="D12" s="15"/>
      <c r="E12" s="19"/>
      <c r="F12" s="21"/>
      <c r="G12" s="22"/>
      <c r="H12" s="23" t="str">
        <f>"( "&amp;BAHTTEXT(G11)&amp;" )"</f>
        <v>( ศูนย์บาทถ้วน )</v>
      </c>
      <c r="I12" s="23"/>
      <c r="J12" s="23"/>
      <c r="K12" s="99"/>
    </row>
    <row r="13" spans="1:11" ht="23.25">
      <c r="A13" s="2"/>
      <c r="B13" s="4"/>
      <c r="C13" s="4"/>
      <c r="D13" s="2"/>
      <c r="E13" s="24"/>
      <c r="F13" s="2"/>
      <c r="G13" s="4"/>
      <c r="H13" s="99"/>
      <c r="I13" s="99"/>
      <c r="J13" s="99"/>
      <c r="K13" s="99"/>
    </row>
    <row r="14" spans="1:11" ht="23.25">
      <c r="A14" s="18" t="s">
        <v>15</v>
      </c>
      <c r="B14" s="13"/>
      <c r="C14" s="25" t="s">
        <v>16</v>
      </c>
      <c r="D14" s="13" t="s">
        <v>230</v>
      </c>
      <c r="E14" s="15"/>
      <c r="F14" s="13"/>
      <c r="G14" s="13"/>
      <c r="H14" s="13"/>
      <c r="I14" s="13"/>
      <c r="J14" s="13"/>
      <c r="K14" s="13"/>
    </row>
    <row r="15" spans="1:11" s="89" customFormat="1" ht="23.25">
      <c r="A15" s="86"/>
      <c r="B15" s="2"/>
      <c r="C15" s="87" t="s">
        <v>18</v>
      </c>
      <c r="D15" s="11"/>
      <c r="E15" s="2"/>
      <c r="F15" s="2"/>
      <c r="G15" s="88"/>
      <c r="H15" s="106" t="s">
        <v>71</v>
      </c>
      <c r="I15" s="161"/>
      <c r="J15" s="161"/>
      <c r="K15" s="2"/>
    </row>
    <row r="16" spans="1:11" s="89" customFormat="1" ht="23.25">
      <c r="A16" s="90"/>
      <c r="B16" s="4"/>
      <c r="C16" s="91" t="s">
        <v>19</v>
      </c>
      <c r="D16" s="109">
        <v>1</v>
      </c>
      <c r="E16" s="91" t="s">
        <v>197</v>
      </c>
      <c r="F16" s="109">
        <v>1</v>
      </c>
      <c r="G16" s="91"/>
      <c r="H16" s="120"/>
      <c r="I16" s="91"/>
      <c r="J16" s="114"/>
      <c r="K16" s="31"/>
    </row>
    <row r="17" spans="1:11" ht="23.25">
      <c r="A17" s="27"/>
      <c r="B17" s="13"/>
      <c r="C17" s="28"/>
      <c r="D17" s="30"/>
      <c r="E17" s="28"/>
      <c r="F17" s="30"/>
      <c r="G17" s="28"/>
      <c r="H17" s="30"/>
      <c r="I17" s="28"/>
      <c r="J17" s="30"/>
      <c r="K17" s="31"/>
    </row>
    <row r="18" spans="1:11" ht="23.25">
      <c r="A18" s="32"/>
      <c r="B18" s="13"/>
      <c r="C18" s="18" t="s">
        <v>23</v>
      </c>
      <c r="D18" s="14"/>
      <c r="E18" s="15"/>
      <c r="F18" s="15"/>
      <c r="G18" s="26"/>
      <c r="H18" s="121"/>
      <c r="I18" s="172"/>
      <c r="J18" s="172"/>
      <c r="K18" s="15"/>
    </row>
    <row r="19" spans="1:11" ht="23.25">
      <c r="A19" s="32"/>
      <c r="B19" s="13"/>
      <c r="C19" s="28" t="s">
        <v>24</v>
      </c>
      <c r="D19" s="108">
        <v>1</v>
      </c>
      <c r="E19" s="20" t="s">
        <v>198</v>
      </c>
      <c r="F19" s="108">
        <v>1</v>
      </c>
      <c r="G19" s="28"/>
      <c r="H19" s="115"/>
      <c r="I19" s="28"/>
      <c r="J19" s="115"/>
      <c r="K19" s="26"/>
    </row>
    <row r="20" spans="1:11" ht="23.25">
      <c r="A20" s="32"/>
      <c r="B20" s="13"/>
      <c r="C20" s="28"/>
      <c r="D20" s="34"/>
      <c r="E20" s="20"/>
      <c r="F20" s="34"/>
      <c r="G20" s="20"/>
      <c r="H20" s="35"/>
      <c r="I20" s="20"/>
      <c r="J20" s="35"/>
      <c r="K20" s="13"/>
    </row>
    <row r="21" spans="1:11" ht="23.25">
      <c r="A21" s="32"/>
      <c r="B21" s="26"/>
      <c r="C21" s="18" t="s">
        <v>28</v>
      </c>
      <c r="D21" s="14"/>
      <c r="E21" s="15"/>
      <c r="F21" s="15"/>
      <c r="G21" s="26"/>
      <c r="H21" s="26"/>
      <c r="I21" s="26"/>
      <c r="J21" s="15"/>
      <c r="K21" s="15"/>
    </row>
    <row r="22" spans="1:11" ht="23.25">
      <c r="A22" s="32"/>
      <c r="B22" s="15"/>
      <c r="C22" s="36" t="s">
        <v>29</v>
      </c>
      <c r="D22" s="112">
        <f>D19/D16</f>
        <v>1</v>
      </c>
      <c r="E22" s="37" t="s">
        <v>199</v>
      </c>
      <c r="F22" s="112">
        <f>F19/F16</f>
        <v>1</v>
      </c>
      <c r="G22" s="38"/>
      <c r="H22" s="60"/>
      <c r="I22" s="20"/>
      <c r="J22" s="39"/>
      <c r="K22" s="15"/>
    </row>
    <row r="23" spans="1:11" ht="23.25">
      <c r="A23" s="18" t="s">
        <v>33</v>
      </c>
      <c r="B23" s="15"/>
      <c r="C23" s="37" t="s">
        <v>34</v>
      </c>
      <c r="D23" s="40">
        <f>ROUNDDOWN(D22,3)</f>
        <v>1</v>
      </c>
      <c r="E23" s="37" t="s">
        <v>34</v>
      </c>
      <c r="F23" s="40">
        <f>ROUNDDOWN(F22,3)</f>
        <v>1</v>
      </c>
      <c r="G23" s="38"/>
      <c r="H23" s="83"/>
      <c r="I23" s="122"/>
      <c r="J23" s="83"/>
      <c r="K23" s="15"/>
    </row>
    <row r="24" spans="1:11" ht="23.25">
      <c r="A24" s="18"/>
      <c r="B24" s="15"/>
      <c r="C24" s="37"/>
      <c r="D24" s="83"/>
      <c r="E24" s="37"/>
      <c r="F24" s="42"/>
      <c r="G24" s="37"/>
      <c r="H24" s="43"/>
      <c r="I24" s="38"/>
      <c r="J24" s="44"/>
      <c r="K24" s="15"/>
    </row>
    <row r="25" spans="1:11" ht="23.25">
      <c r="A25" s="13"/>
      <c r="B25" s="13"/>
      <c r="C25" s="18" t="s">
        <v>35</v>
      </c>
      <c r="D25" s="45"/>
      <c r="E25" s="13"/>
      <c r="F25" s="13"/>
      <c r="G25" s="13"/>
      <c r="H25" s="13"/>
      <c r="I25" s="13"/>
      <c r="J25" s="13"/>
      <c r="K25" s="13"/>
    </row>
    <row r="26" spans="1:11" ht="23.25">
      <c r="A26" s="13"/>
      <c r="B26" s="98"/>
      <c r="C26" s="135" t="s">
        <v>231</v>
      </c>
      <c r="D26" s="135"/>
      <c r="E26" s="135"/>
      <c r="F26" s="135"/>
      <c r="G26" s="135"/>
      <c r="H26" s="135"/>
      <c r="I26" s="135"/>
      <c r="J26" s="135"/>
      <c r="K26" s="135"/>
    </row>
    <row r="27" spans="1:11" ht="23.25">
      <c r="A27" s="13"/>
      <c r="B27" s="15"/>
      <c r="C27" s="119">
        <v>0.25</v>
      </c>
      <c r="D27" s="46" t="s">
        <v>176</v>
      </c>
      <c r="E27" s="47">
        <f>D23</f>
        <v>1</v>
      </c>
      <c r="F27" s="48" t="s">
        <v>232</v>
      </c>
      <c r="G27" s="49">
        <f>F23</f>
        <v>1</v>
      </c>
      <c r="H27" s="50"/>
      <c r="I27" s="47"/>
      <c r="J27" s="50"/>
      <c r="K27" s="49"/>
    </row>
    <row r="28" spans="1:11" ht="23.25">
      <c r="A28" s="13"/>
      <c r="B28" s="13"/>
      <c r="C28" s="13" t="s">
        <v>40</v>
      </c>
      <c r="D28" s="113"/>
      <c r="E28" s="51">
        <f>SUM(0.25* E27)</f>
        <v>0.25</v>
      </c>
      <c r="F28" s="98" t="s">
        <v>41</v>
      </c>
      <c r="G28" s="51">
        <f>SUM(0.5*G27)</f>
        <v>0.5</v>
      </c>
      <c r="H28" s="98"/>
      <c r="I28" s="51"/>
      <c r="J28" s="98"/>
      <c r="K28" s="51"/>
    </row>
    <row r="29" spans="1:11" ht="23.25">
      <c r="A29" s="18" t="s">
        <v>33</v>
      </c>
      <c r="B29" s="18"/>
      <c r="C29" s="13" t="s">
        <v>40</v>
      </c>
      <c r="D29" s="136">
        <f>TRUNC(E28,3)</f>
        <v>0.25</v>
      </c>
      <c r="E29" s="136">
        <f>TRUNC(E28,3)</f>
        <v>0.25</v>
      </c>
      <c r="F29" s="98" t="s">
        <v>41</v>
      </c>
      <c r="G29" s="101">
        <f>TRUNC(G28,3)</f>
        <v>0.5</v>
      </c>
      <c r="H29" s="98"/>
      <c r="I29" s="102"/>
      <c r="J29" s="98"/>
      <c r="K29" s="102"/>
    </row>
    <row r="30" spans="1:11" ht="23.25">
      <c r="A30" s="13"/>
      <c r="B30" s="13"/>
      <c r="C30" s="38" t="s">
        <v>43</v>
      </c>
      <c r="D30" s="137">
        <f>C27+D29+G29+I29+K29</f>
        <v>1</v>
      </c>
      <c r="E30" s="137"/>
      <c r="F30" s="52"/>
      <c r="G30" s="53"/>
      <c r="H30" s="15"/>
      <c r="I30" s="15"/>
      <c r="J30" s="15"/>
      <c r="K30" s="13"/>
    </row>
    <row r="31" spans="1:11" ht="23.25">
      <c r="A31" s="13"/>
      <c r="B31" s="13"/>
      <c r="C31" s="54" t="s">
        <v>44</v>
      </c>
      <c r="D31" s="13"/>
      <c r="E31" s="13"/>
      <c r="F31" s="13"/>
      <c r="G31" s="13"/>
      <c r="H31" s="137">
        <f>TRUNC(D30,3)</f>
        <v>1</v>
      </c>
      <c r="I31" s="137"/>
      <c r="J31" s="13"/>
      <c r="K31" s="15"/>
    </row>
    <row r="32" spans="1:11" ht="23.25">
      <c r="A32" s="13"/>
      <c r="B32" s="13"/>
      <c r="C32" s="54"/>
      <c r="D32" s="13"/>
      <c r="E32" s="13"/>
      <c r="F32" s="13"/>
      <c r="G32" s="13"/>
      <c r="H32" s="97"/>
      <c r="I32" s="97"/>
      <c r="J32" s="13"/>
      <c r="K32" s="15"/>
    </row>
    <row r="33" spans="1:11" ht="23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3.25">
      <c r="A34" s="13"/>
      <c r="B34" s="13"/>
      <c r="C34" s="54" t="s">
        <v>45</v>
      </c>
      <c r="D34" s="13"/>
      <c r="E34" s="13"/>
      <c r="F34" s="13"/>
      <c r="G34" s="13"/>
      <c r="H34" s="139">
        <f>H31</f>
        <v>1</v>
      </c>
      <c r="I34" s="140"/>
      <c r="J34" s="13"/>
      <c r="K34" s="55"/>
    </row>
    <row r="35" spans="1:11" ht="23.25">
      <c r="A35" s="13"/>
      <c r="B35" s="13" t="s">
        <v>46</v>
      </c>
      <c r="C35" s="13"/>
      <c r="D35" s="13"/>
      <c r="E35" s="13"/>
      <c r="F35" s="13"/>
      <c r="G35" s="13"/>
      <c r="H35" s="83"/>
      <c r="I35" s="83"/>
      <c r="J35" s="13"/>
      <c r="K35" s="15"/>
    </row>
    <row r="36" spans="1:11" ht="23.25">
      <c r="A36" s="13"/>
      <c r="B36" s="13" t="s">
        <v>47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 ht="23.25">
      <c r="A37" s="13"/>
      <c r="B37" s="54" t="s">
        <v>48</v>
      </c>
      <c r="C37" s="98"/>
      <c r="D37" s="13"/>
      <c r="E37" s="56"/>
      <c r="F37" s="57"/>
      <c r="G37" s="58" t="s">
        <v>49</v>
      </c>
      <c r="H37" s="13"/>
      <c r="I37" s="59">
        <v>0.96</v>
      </c>
      <c r="J37" s="48"/>
      <c r="K37" s="60"/>
    </row>
    <row r="38" spans="1:11" ht="23.25">
      <c r="A38" s="13"/>
      <c r="B38" s="54" t="s">
        <v>50</v>
      </c>
      <c r="C38" s="98"/>
      <c r="D38" s="13"/>
      <c r="E38" s="56"/>
      <c r="F38" s="57"/>
      <c r="G38" s="61" t="s">
        <v>51</v>
      </c>
      <c r="H38" s="13"/>
      <c r="I38" s="59">
        <v>1.04</v>
      </c>
      <c r="J38" s="48"/>
      <c r="K38" s="60"/>
    </row>
    <row r="39" spans="1:11" ht="23.25">
      <c r="A39" s="13"/>
      <c r="B39" s="13"/>
      <c r="C39" s="96" t="s">
        <v>52</v>
      </c>
      <c r="D39" s="13"/>
      <c r="E39" s="141" t="str">
        <f>IF(H34&lt;=$I37,"ให้เรียกเงินคืน"," 0 ")</f>
        <v xml:space="preserve"> 0 </v>
      </c>
      <c r="F39" s="142"/>
      <c r="G39" s="143" t="str">
        <f>IF(H34&gt;=$I38,"ให้เพิ่มค่างาน"," 0 ")</f>
        <v xml:space="preserve"> 0 </v>
      </c>
      <c r="H39" s="144"/>
      <c r="I39" s="145" t="str">
        <f>IF(E39=G39,"อยู่ในช่วง 4%",0)</f>
        <v>อยู่ในช่วง 4%</v>
      </c>
      <c r="J39" s="146"/>
      <c r="K39" s="48"/>
    </row>
    <row r="40" spans="1:11" ht="23.25">
      <c r="A40" s="13"/>
      <c r="B40" s="13"/>
      <c r="C40" s="96" t="s">
        <v>53</v>
      </c>
      <c r="D40" s="13"/>
      <c r="E40" s="149">
        <f>IF(H34&lt;I37,"ต่ำกว่า 4 %", 0)</f>
        <v>0</v>
      </c>
      <c r="F40" s="150"/>
      <c r="G40" s="151" t="str">
        <f>IF(H34&gt;I38,"สูงกว่า 4%","0")</f>
        <v>0</v>
      </c>
      <c r="H40" s="152"/>
      <c r="I40" s="147"/>
      <c r="J40" s="148"/>
      <c r="K40" s="15"/>
    </row>
    <row r="41" spans="1:11" ht="23.25">
      <c r="A41" s="13"/>
      <c r="B41" s="13"/>
      <c r="C41" s="20" t="s">
        <v>54</v>
      </c>
      <c r="D41" s="54" t="s">
        <v>55</v>
      </c>
      <c r="E41" s="13"/>
      <c r="F41" s="13"/>
      <c r="G41" s="62" t="str">
        <f>IF($H$34&lt;$I$37,$I$37-$H$34,"ไม่มี")</f>
        <v>ไม่มี</v>
      </c>
      <c r="H41" s="63"/>
      <c r="I41" s="64"/>
      <c r="J41" s="13"/>
      <c r="K41" s="13"/>
    </row>
    <row r="42" spans="1:11" ht="23.25">
      <c r="A42" s="13"/>
      <c r="B42" s="13"/>
      <c r="C42" s="20"/>
      <c r="D42" s="54" t="s">
        <v>56</v>
      </c>
      <c r="E42" s="13"/>
      <c r="F42" s="13"/>
      <c r="G42" s="62" t="str">
        <f>IF(H34&gt;=I38,H34-I38,"ไม่มี")</f>
        <v>ไม่มี</v>
      </c>
      <c r="H42" s="63"/>
      <c r="I42" s="64"/>
      <c r="J42" s="13"/>
      <c r="K42" s="13"/>
    </row>
    <row r="43" spans="1:11" ht="23.25">
      <c r="A43" s="13"/>
      <c r="B43" s="13"/>
      <c r="C43" s="13"/>
      <c r="D43" s="13"/>
      <c r="E43" s="65" t="s">
        <v>57</v>
      </c>
      <c r="F43" s="66" t="s">
        <v>58</v>
      </c>
      <c r="G43" s="67"/>
      <c r="H43" s="57"/>
      <c r="I43" s="68"/>
      <c r="J43" s="57"/>
      <c r="K43" s="57"/>
    </row>
    <row r="44" spans="1:11" ht="23.25">
      <c r="A44" s="20"/>
      <c r="B44" s="13" t="s">
        <v>59</v>
      </c>
      <c r="C44" s="13"/>
      <c r="D44" s="132" t="str">
        <f>E39</f>
        <v xml:space="preserve"> 0 </v>
      </c>
      <c r="E44" s="132"/>
      <c r="F44" s="20" t="s">
        <v>60</v>
      </c>
      <c r="G44" s="133">
        <f>I9</f>
        <v>0</v>
      </c>
      <c r="H44" s="133"/>
      <c r="I44" s="95" t="s">
        <v>61</v>
      </c>
      <c r="J44" s="69">
        <f>IF(G41="ไม่มี",0,G41)</f>
        <v>0</v>
      </c>
      <c r="K44" s="70"/>
    </row>
    <row r="45" spans="1:11" ht="23.25">
      <c r="A45" s="13"/>
      <c r="B45" s="13"/>
      <c r="C45" s="13"/>
      <c r="D45" s="13"/>
      <c r="E45" s="13"/>
      <c r="F45" s="20" t="s">
        <v>60</v>
      </c>
      <c r="G45" s="129">
        <f>IF(D44="ให้เรียกเงินคืน",(G44*J44),0)</f>
        <v>0</v>
      </c>
      <c r="H45" s="129"/>
      <c r="I45" s="130"/>
      <c r="J45" s="130"/>
      <c r="K45" s="130"/>
    </row>
    <row r="46" spans="1:11" ht="23.25">
      <c r="A46" s="26"/>
      <c r="B46" s="26"/>
      <c r="C46" s="26"/>
      <c r="D46" s="26"/>
      <c r="E46" s="26"/>
      <c r="F46" s="131" t="str">
        <f>BAHTTEXT(G45)</f>
        <v>ศูนย์บาทถ้วน</v>
      </c>
      <c r="G46" s="131"/>
      <c r="H46" s="131"/>
      <c r="I46" s="131"/>
      <c r="J46" s="131"/>
      <c r="K46" s="99"/>
    </row>
    <row r="47" spans="1:11" ht="23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23.25">
      <c r="A48" s="13"/>
      <c r="B48" s="13" t="s">
        <v>59</v>
      </c>
      <c r="C48" s="13"/>
      <c r="D48" s="132" t="str">
        <f>G39</f>
        <v xml:space="preserve"> 0 </v>
      </c>
      <c r="E48" s="132"/>
      <c r="F48" s="20" t="s">
        <v>60</v>
      </c>
      <c r="G48" s="133">
        <f>G44</f>
        <v>0</v>
      </c>
      <c r="H48" s="133"/>
      <c r="I48" s="95" t="s">
        <v>61</v>
      </c>
      <c r="J48" s="69">
        <f>IF(G42="ไม่มี",0,G42)</f>
        <v>0</v>
      </c>
      <c r="K48" s="13"/>
    </row>
    <row r="49" spans="1:11" ht="23.25">
      <c r="A49" s="13"/>
      <c r="B49" s="13"/>
      <c r="C49" s="13"/>
      <c r="D49" s="13"/>
      <c r="E49" s="13"/>
      <c r="F49" s="20" t="s">
        <v>60</v>
      </c>
      <c r="G49" s="134">
        <f>IF(D48=" 0 ",0,G48*J48)</f>
        <v>0</v>
      </c>
      <c r="H49" s="134"/>
      <c r="I49" s="13"/>
      <c r="J49" s="13"/>
      <c r="K49" s="13"/>
    </row>
    <row r="50" spans="1:11" ht="23.25">
      <c r="A50" s="13"/>
      <c r="B50" s="26"/>
      <c r="C50" s="26"/>
      <c r="D50" s="26"/>
      <c r="E50" s="127" t="str">
        <f>BAHTTEXT(G49)</f>
        <v>ศูนย์บาทถ้วน</v>
      </c>
      <c r="F50" s="127"/>
      <c r="G50" s="127"/>
      <c r="H50" s="127"/>
      <c r="I50" s="127"/>
      <c r="J50" s="127"/>
      <c r="K50" s="127"/>
    </row>
    <row r="51" spans="1:11" ht="23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23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23.25">
      <c r="A53" s="13"/>
      <c r="B53" s="13"/>
      <c r="C53" s="13"/>
      <c r="D53" s="13"/>
      <c r="E53" s="13"/>
      <c r="F53" s="13"/>
      <c r="G53" s="13"/>
      <c r="H53" s="13" t="s">
        <v>65</v>
      </c>
      <c r="I53" s="128"/>
      <c r="J53" s="128"/>
      <c r="K53" s="128"/>
    </row>
    <row r="54" spans="1:11" ht="23.25">
      <c r="A54" s="13"/>
      <c r="B54" s="13"/>
      <c r="C54" s="13"/>
      <c r="D54" s="13"/>
      <c r="E54" s="13"/>
      <c r="F54" s="13"/>
      <c r="G54" s="13"/>
      <c r="H54" s="13"/>
      <c r="I54" s="94"/>
      <c r="J54" s="94"/>
      <c r="K54" s="94"/>
    </row>
    <row r="55" spans="1:11" ht="23.25">
      <c r="A55" s="71"/>
      <c r="B55" s="71"/>
      <c r="C55" s="71"/>
      <c r="D55" s="72" t="s">
        <v>64</v>
      </c>
      <c r="E55" s="72"/>
      <c r="F55" s="72"/>
      <c r="G55" s="4" t="s">
        <v>67</v>
      </c>
      <c r="H55" s="71"/>
      <c r="I55" s="71"/>
      <c r="J55" s="71"/>
      <c r="K55" s="71"/>
    </row>
    <row r="56" spans="1:11" ht="23.25">
      <c r="A56" s="71"/>
      <c r="B56" s="71"/>
      <c r="C56" s="71"/>
      <c r="D56" s="135"/>
      <c r="E56" s="135"/>
      <c r="F56" s="135"/>
      <c r="G56" s="135"/>
      <c r="H56" s="71"/>
      <c r="I56" s="71"/>
      <c r="J56" s="71"/>
      <c r="K56" s="71"/>
    </row>
    <row r="57" spans="1:11" ht="23.25">
      <c r="A57" s="71"/>
      <c r="B57" s="72"/>
      <c r="C57" s="72"/>
      <c r="D57" s="170"/>
      <c r="E57" s="170"/>
      <c r="F57" s="170"/>
      <c r="G57" s="170"/>
      <c r="H57" s="72"/>
      <c r="I57" s="72"/>
      <c r="J57" s="4"/>
      <c r="K57" s="4"/>
    </row>
    <row r="58" spans="1:11" ht="23.25">
      <c r="A58" s="71"/>
      <c r="B58" s="72"/>
      <c r="C58" s="72"/>
      <c r="D58" s="103"/>
      <c r="E58" s="103"/>
      <c r="F58" s="103"/>
      <c r="G58" s="103"/>
      <c r="H58" s="72"/>
      <c r="I58" s="72"/>
      <c r="J58" s="4"/>
      <c r="K58" s="4"/>
    </row>
    <row r="59" spans="1:11" ht="23.25">
      <c r="A59" s="71"/>
      <c r="B59" s="72" t="s">
        <v>64</v>
      </c>
      <c r="C59" s="72"/>
      <c r="D59" s="72"/>
      <c r="E59" s="4" t="s">
        <v>68</v>
      </c>
      <c r="G59" s="72" t="s">
        <v>64</v>
      </c>
      <c r="H59" s="72"/>
      <c r="I59" s="4" t="s">
        <v>70</v>
      </c>
      <c r="J59" s="4"/>
      <c r="K59" s="4"/>
    </row>
    <row r="60" spans="1:11" ht="23.25">
      <c r="A60" s="71"/>
      <c r="B60" s="135"/>
      <c r="C60" s="135"/>
      <c r="D60" s="135"/>
      <c r="E60" s="135"/>
      <c r="G60" s="171"/>
      <c r="H60" s="171"/>
      <c r="I60" s="171"/>
      <c r="J60" s="171"/>
      <c r="K60" s="104"/>
    </row>
    <row r="61" spans="1:11" ht="23.25">
      <c r="A61" s="71"/>
      <c r="B61" s="170"/>
      <c r="C61" s="170"/>
      <c r="D61" s="170"/>
      <c r="E61" s="170"/>
      <c r="G61" s="170"/>
      <c r="H61" s="170"/>
      <c r="I61" s="170"/>
      <c r="J61" s="4"/>
      <c r="K61" s="4"/>
    </row>
    <row r="62" spans="1:11" ht="23.25">
      <c r="A62" s="71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23.25">
      <c r="A63" s="71"/>
      <c r="B63" s="4"/>
      <c r="C63" s="4"/>
      <c r="D63" s="103"/>
      <c r="E63" s="72"/>
      <c r="F63" s="72"/>
      <c r="G63" s="4"/>
      <c r="H63" s="4"/>
      <c r="I63" s="4"/>
      <c r="J63" s="4"/>
      <c r="K63" s="4"/>
    </row>
    <row r="64" spans="1:11" ht="23.25">
      <c r="A64" s="71"/>
      <c r="B64" s="4"/>
      <c r="C64" s="4"/>
      <c r="D64" s="103"/>
      <c r="E64" s="72"/>
      <c r="F64" s="72"/>
      <c r="G64" s="4"/>
      <c r="H64" s="4"/>
      <c r="I64" s="4"/>
      <c r="J64" s="4"/>
      <c r="K64" s="4"/>
    </row>
    <row r="65" spans="1:11" ht="23.25">
      <c r="A65" s="71"/>
      <c r="B65" s="72"/>
      <c r="C65" s="72"/>
      <c r="D65" s="4"/>
      <c r="E65" s="13"/>
      <c r="F65" s="4"/>
      <c r="G65" s="4"/>
      <c r="K65" s="4"/>
    </row>
    <row r="66" spans="1:11" ht="23.25">
      <c r="A66" s="71"/>
      <c r="B66" s="72"/>
      <c r="C66" s="104"/>
      <c r="D66" s="4"/>
      <c r="E66" s="4"/>
      <c r="F66" s="4"/>
      <c r="G66" s="4"/>
      <c r="K66" s="4"/>
    </row>
    <row r="67" spans="1:11" ht="23.25">
      <c r="A67" s="71"/>
      <c r="B67" s="4"/>
      <c r="C67" s="4"/>
      <c r="D67" s="4"/>
      <c r="E67" s="4"/>
      <c r="F67" s="4"/>
      <c r="G67" s="4"/>
      <c r="K67" s="4"/>
    </row>
    <row r="68" spans="1:11">
      <c r="E68" s="76"/>
    </row>
  </sheetData>
  <mergeCells count="40">
    <mergeCell ref="C7:E7"/>
    <mergeCell ref="G7:H7"/>
    <mergeCell ref="A1:K1"/>
    <mergeCell ref="A2:K2"/>
    <mergeCell ref="C3:K3"/>
    <mergeCell ref="E6:F6"/>
    <mergeCell ref="G6:I6"/>
    <mergeCell ref="H34:I34"/>
    <mergeCell ref="A8:K8"/>
    <mergeCell ref="F9:G9"/>
    <mergeCell ref="I9:J9"/>
    <mergeCell ref="G11:H11"/>
    <mergeCell ref="I15:J15"/>
    <mergeCell ref="I18:J18"/>
    <mergeCell ref="C26:K26"/>
    <mergeCell ref="D29:E29"/>
    <mergeCell ref="D30:E30"/>
    <mergeCell ref="H31:I31"/>
    <mergeCell ref="A33:K33"/>
    <mergeCell ref="G49:H49"/>
    <mergeCell ref="E39:F39"/>
    <mergeCell ref="G39:H39"/>
    <mergeCell ref="I39:J40"/>
    <mergeCell ref="E40:F40"/>
    <mergeCell ref="G40:H40"/>
    <mergeCell ref="D44:E44"/>
    <mergeCell ref="G44:H44"/>
    <mergeCell ref="G45:H45"/>
    <mergeCell ref="I45:K45"/>
    <mergeCell ref="F46:J46"/>
    <mergeCell ref="D48:E48"/>
    <mergeCell ref="G48:H48"/>
    <mergeCell ref="B61:E61"/>
    <mergeCell ref="G61:I61"/>
    <mergeCell ref="E50:K50"/>
    <mergeCell ref="I53:K53"/>
    <mergeCell ref="D56:G56"/>
    <mergeCell ref="D57:G57"/>
    <mergeCell ref="B60:E60"/>
    <mergeCell ref="G60:J60"/>
  </mergeCells>
  <pageMargins left="0.26" right="0.13" top="0.75" bottom="0.75" header="0.3" footer="0.3"/>
  <pageSetup paperSize="9" orientation="portrait" r:id="rId1"/>
  <headerFooter>
    <oddHeader>&amp;R&amp;P/&amp;N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B61BC-E77C-4E2F-9564-8146EDFAC7FD}">
  <sheetPr>
    <tabColor rgb="FF92D050"/>
  </sheetPr>
  <dimension ref="A1:K68"/>
  <sheetViews>
    <sheetView topLeftCell="A19" zoomScaleNormal="100" workbookViewId="0">
      <selection activeCell="Q30" sqref="Q30"/>
    </sheetView>
  </sheetViews>
  <sheetFormatPr defaultRowHeight="15"/>
  <cols>
    <col min="1" max="1" width="6.7109375" customWidth="1"/>
    <col min="2" max="2" width="10.5703125" customWidth="1"/>
    <col min="3" max="3" width="9.28515625" customWidth="1"/>
    <col min="5" max="5" width="7.140625" customWidth="1"/>
    <col min="6" max="6" width="13.85546875" customWidth="1"/>
    <col min="7" max="7" width="7.28515625" customWidth="1"/>
    <col min="8" max="8" width="10.85546875" customWidth="1"/>
    <col min="9" max="9" width="9.140625" customWidth="1"/>
    <col min="10" max="10" width="7.42578125" customWidth="1"/>
    <col min="11" max="11" width="8" customWidth="1"/>
  </cols>
  <sheetData>
    <row r="1" spans="1:11" ht="23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</row>
    <row r="2" spans="1:11" ht="23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11" ht="23.25">
      <c r="A3" s="1" t="s">
        <v>2</v>
      </c>
      <c r="B3" s="2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23.25">
      <c r="A4" s="73" t="s">
        <v>62</v>
      </c>
      <c r="B4" s="73"/>
      <c r="C4" s="73" t="s">
        <v>121</v>
      </c>
      <c r="D4" s="73"/>
      <c r="E4" s="73"/>
      <c r="F4" s="73"/>
      <c r="G4" s="73"/>
      <c r="H4" s="73"/>
      <c r="I4" s="73"/>
      <c r="J4" s="73"/>
      <c r="K4" s="73"/>
    </row>
    <row r="5" spans="1:11" ht="23.25">
      <c r="A5" s="1" t="s">
        <v>3</v>
      </c>
      <c r="B5" s="2"/>
      <c r="C5" s="3"/>
      <c r="D5" s="2"/>
      <c r="E5" s="2"/>
      <c r="F5" s="2"/>
      <c r="G5" s="2"/>
      <c r="H5" s="2"/>
      <c r="I5" s="2"/>
      <c r="J5" s="2"/>
      <c r="K5" s="4"/>
    </row>
    <row r="6" spans="1:11" ht="23.25">
      <c r="A6" s="73" t="s">
        <v>63</v>
      </c>
      <c r="B6" s="74"/>
      <c r="C6" s="74"/>
      <c r="D6" s="74"/>
      <c r="E6" s="160" t="s">
        <v>4</v>
      </c>
      <c r="F6" s="160"/>
      <c r="G6" s="161"/>
      <c r="H6" s="161"/>
      <c r="I6" s="161"/>
      <c r="J6" s="4"/>
      <c r="K6" s="4"/>
    </row>
    <row r="7" spans="1:11" ht="23.25">
      <c r="A7" s="5" t="s">
        <v>5</v>
      </c>
      <c r="B7" s="6"/>
      <c r="C7" s="162"/>
      <c r="D7" s="162"/>
      <c r="E7" s="162"/>
      <c r="F7" s="7" t="s">
        <v>6</v>
      </c>
      <c r="G7" s="169" t="s">
        <v>7</v>
      </c>
      <c r="H7" s="169"/>
      <c r="I7" s="118"/>
      <c r="J7" s="118"/>
      <c r="K7" s="118"/>
    </row>
    <row r="8" spans="1:11" ht="23.25">
      <c r="A8" s="163" t="s">
        <v>233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1" ht="23.25">
      <c r="A9" s="8" t="s">
        <v>8</v>
      </c>
      <c r="B9" s="4"/>
      <c r="C9" s="9"/>
      <c r="D9" s="103" t="s">
        <v>9</v>
      </c>
      <c r="E9" s="2"/>
      <c r="F9" s="164"/>
      <c r="G9" s="165"/>
      <c r="H9" s="103" t="s">
        <v>10</v>
      </c>
      <c r="I9" s="166"/>
      <c r="J9" s="166"/>
      <c r="K9" s="11" t="s">
        <v>6</v>
      </c>
    </row>
    <row r="10" spans="1:11" ht="23.25">
      <c r="A10" s="12" t="s">
        <v>11</v>
      </c>
      <c r="B10" s="13"/>
      <c r="C10" s="13"/>
      <c r="D10" s="15" t="s">
        <v>12</v>
      </c>
      <c r="E10" s="16" t="s">
        <v>234</v>
      </c>
      <c r="F10" s="17"/>
      <c r="G10" s="17"/>
      <c r="H10" s="77"/>
      <c r="I10" s="77"/>
      <c r="J10" s="78">
        <f>I10-H10</f>
        <v>0</v>
      </c>
      <c r="K10" s="17"/>
    </row>
    <row r="11" spans="1:11" ht="23.25">
      <c r="A11" s="18"/>
      <c r="B11" s="105" t="s">
        <v>66</v>
      </c>
      <c r="C11" s="13"/>
      <c r="D11" s="15" t="s">
        <v>69</v>
      </c>
      <c r="E11" s="19"/>
      <c r="F11" s="20" t="s">
        <v>14</v>
      </c>
      <c r="G11" s="167">
        <f>C7</f>
        <v>0</v>
      </c>
      <c r="H11" s="167"/>
      <c r="I11" s="96" t="s">
        <v>6</v>
      </c>
      <c r="J11" s="100"/>
      <c r="K11" s="96"/>
    </row>
    <row r="12" spans="1:11" ht="23.25">
      <c r="A12" s="15"/>
      <c r="B12" s="13"/>
      <c r="C12" s="13"/>
      <c r="D12" s="15"/>
      <c r="E12" s="19"/>
      <c r="F12" s="21"/>
      <c r="G12" s="22"/>
      <c r="H12" s="23" t="str">
        <f>"( "&amp;BAHTTEXT(G11)&amp;" )"</f>
        <v>( ศูนย์บาทถ้วน )</v>
      </c>
      <c r="I12" s="23"/>
      <c r="J12" s="23"/>
      <c r="K12" s="99"/>
    </row>
    <row r="13" spans="1:11" ht="23.25">
      <c r="A13" s="2"/>
      <c r="B13" s="4"/>
      <c r="C13" s="4"/>
      <c r="D13" s="2"/>
      <c r="E13" s="24"/>
      <c r="F13" s="2"/>
      <c r="G13" s="4"/>
      <c r="H13" s="99"/>
      <c r="I13" s="99"/>
      <c r="J13" s="99"/>
      <c r="K13" s="99"/>
    </row>
    <row r="14" spans="1:11" ht="23.25">
      <c r="A14" s="18" t="s">
        <v>15</v>
      </c>
      <c r="B14" s="13"/>
      <c r="C14" s="25" t="s">
        <v>16</v>
      </c>
      <c r="D14" s="13" t="s">
        <v>235</v>
      </c>
      <c r="E14" s="15"/>
      <c r="F14" s="13"/>
      <c r="G14" s="13"/>
      <c r="H14" s="13"/>
      <c r="I14" s="13"/>
      <c r="J14" s="13"/>
      <c r="K14" s="13"/>
    </row>
    <row r="15" spans="1:11" s="89" customFormat="1" ht="23.25">
      <c r="A15" s="86"/>
      <c r="B15" s="2"/>
      <c r="C15" s="87" t="s">
        <v>18</v>
      </c>
      <c r="D15" s="11"/>
      <c r="E15" s="2"/>
      <c r="F15" s="2"/>
      <c r="G15" s="88"/>
      <c r="H15" s="106" t="s">
        <v>71</v>
      </c>
      <c r="I15" s="161"/>
      <c r="J15" s="161"/>
      <c r="K15" s="2"/>
    </row>
    <row r="16" spans="1:11" s="89" customFormat="1" ht="23.25">
      <c r="A16" s="90"/>
      <c r="B16" s="4"/>
      <c r="C16" s="91" t="s">
        <v>19</v>
      </c>
      <c r="D16" s="109">
        <v>1</v>
      </c>
      <c r="E16" s="91" t="s">
        <v>74</v>
      </c>
      <c r="F16" s="109">
        <v>1</v>
      </c>
      <c r="G16" s="91"/>
      <c r="H16" s="120"/>
      <c r="I16" s="91"/>
      <c r="J16" s="114"/>
      <c r="K16" s="31"/>
    </row>
    <row r="17" spans="1:11" ht="23.25">
      <c r="A17" s="27"/>
      <c r="B17" s="13"/>
      <c r="C17" s="28"/>
      <c r="D17" s="30"/>
      <c r="E17" s="28"/>
      <c r="F17" s="30"/>
      <c r="G17" s="28"/>
      <c r="H17" s="30"/>
      <c r="I17" s="28"/>
      <c r="J17" s="30"/>
      <c r="K17" s="31"/>
    </row>
    <row r="18" spans="1:11" ht="23.25">
      <c r="A18" s="32"/>
      <c r="B18" s="13"/>
      <c r="C18" s="18" t="s">
        <v>23</v>
      </c>
      <c r="D18" s="14"/>
      <c r="E18" s="15"/>
      <c r="F18" s="15"/>
      <c r="G18" s="26"/>
      <c r="H18" s="121"/>
      <c r="I18" s="172"/>
      <c r="J18" s="172"/>
      <c r="K18" s="15"/>
    </row>
    <row r="19" spans="1:11" ht="23.25">
      <c r="A19" s="32"/>
      <c r="B19" s="13"/>
      <c r="C19" s="28" t="s">
        <v>24</v>
      </c>
      <c r="D19" s="108">
        <v>1</v>
      </c>
      <c r="E19" s="20" t="s">
        <v>76</v>
      </c>
      <c r="F19" s="108">
        <v>1</v>
      </c>
      <c r="G19" s="28"/>
      <c r="H19" s="115"/>
      <c r="I19" s="28"/>
      <c r="J19" s="115"/>
      <c r="K19" s="26"/>
    </row>
    <row r="20" spans="1:11" ht="23.25">
      <c r="A20" s="32"/>
      <c r="B20" s="13"/>
      <c r="C20" s="28"/>
      <c r="D20" s="34"/>
      <c r="E20" s="20"/>
      <c r="F20" s="34"/>
      <c r="G20" s="20"/>
      <c r="H20" s="35"/>
      <c r="I20" s="20"/>
      <c r="J20" s="35"/>
      <c r="K20" s="13"/>
    </row>
    <row r="21" spans="1:11" ht="23.25">
      <c r="A21" s="32"/>
      <c r="B21" s="26"/>
      <c r="C21" s="18" t="s">
        <v>28</v>
      </c>
      <c r="D21" s="14"/>
      <c r="E21" s="15"/>
      <c r="F21" s="15"/>
      <c r="G21" s="26"/>
      <c r="H21" s="26"/>
      <c r="I21" s="26"/>
      <c r="J21" s="15"/>
      <c r="K21" s="15"/>
    </row>
    <row r="22" spans="1:11" ht="23.25">
      <c r="A22" s="32"/>
      <c r="B22" s="15"/>
      <c r="C22" s="36" t="s">
        <v>29</v>
      </c>
      <c r="D22" s="112">
        <f>D19/D16</f>
        <v>1</v>
      </c>
      <c r="E22" s="37" t="s">
        <v>78</v>
      </c>
      <c r="F22" s="112">
        <f>F19/F16</f>
        <v>1</v>
      </c>
      <c r="G22" s="38"/>
      <c r="H22" s="60"/>
      <c r="I22" s="20"/>
      <c r="J22" s="39"/>
      <c r="K22" s="15"/>
    </row>
    <row r="23" spans="1:11" ht="23.25">
      <c r="A23" s="18" t="s">
        <v>33</v>
      </c>
      <c r="B23" s="15"/>
      <c r="C23" s="37" t="s">
        <v>34</v>
      </c>
      <c r="D23" s="40">
        <f>ROUNDDOWN(D22,3)</f>
        <v>1</v>
      </c>
      <c r="E23" s="37" t="s">
        <v>34</v>
      </c>
      <c r="F23" s="40">
        <f>ROUNDDOWN(F22,3)</f>
        <v>1</v>
      </c>
      <c r="G23" s="38"/>
      <c r="H23" s="83"/>
      <c r="I23" s="122"/>
      <c r="J23" s="83"/>
      <c r="K23" s="15"/>
    </row>
    <row r="24" spans="1:11" ht="23.25">
      <c r="A24" s="18"/>
      <c r="B24" s="15"/>
      <c r="C24" s="37"/>
      <c r="D24" s="83"/>
      <c r="E24" s="37"/>
      <c r="F24" s="42"/>
      <c r="G24" s="37"/>
      <c r="H24" s="43"/>
      <c r="I24" s="38"/>
      <c r="J24" s="44"/>
      <c r="K24" s="15"/>
    </row>
    <row r="25" spans="1:11" ht="23.25">
      <c r="A25" s="13"/>
      <c r="B25" s="13"/>
      <c r="C25" s="18" t="s">
        <v>35</v>
      </c>
      <c r="D25" s="45"/>
      <c r="E25" s="13"/>
      <c r="F25" s="13"/>
      <c r="G25" s="13"/>
      <c r="H25" s="13"/>
      <c r="I25" s="13"/>
      <c r="J25" s="13"/>
      <c r="K25" s="13"/>
    </row>
    <row r="26" spans="1:11" ht="23.25">
      <c r="A26" s="13"/>
      <c r="B26" s="98"/>
      <c r="C26" s="135" t="s">
        <v>236</v>
      </c>
      <c r="D26" s="135"/>
      <c r="E26" s="135"/>
      <c r="F26" s="135"/>
      <c r="G26" s="135"/>
      <c r="H26" s="135"/>
      <c r="I26" s="135"/>
      <c r="J26" s="135"/>
      <c r="K26" s="135"/>
    </row>
    <row r="27" spans="1:11" ht="23.25">
      <c r="A27" s="13"/>
      <c r="B27" s="15"/>
      <c r="C27" s="119">
        <v>0.6</v>
      </c>
      <c r="D27" s="46" t="s">
        <v>176</v>
      </c>
      <c r="E27" s="47">
        <f>D23</f>
        <v>1</v>
      </c>
      <c r="F27" s="48" t="s">
        <v>126</v>
      </c>
      <c r="G27" s="49">
        <f>F23</f>
        <v>1</v>
      </c>
      <c r="H27" s="50"/>
      <c r="I27" s="47"/>
      <c r="J27" s="50"/>
      <c r="K27" s="49"/>
    </row>
    <row r="28" spans="1:11" ht="23.25">
      <c r="A28" s="13"/>
      <c r="B28" s="13"/>
      <c r="C28" s="13" t="s">
        <v>237</v>
      </c>
      <c r="D28" s="113"/>
      <c r="E28" s="51">
        <f>SUM(0.25* E27)</f>
        <v>0.25</v>
      </c>
      <c r="F28" s="98" t="s">
        <v>41</v>
      </c>
      <c r="G28" s="51">
        <f>SUM(0.15*G27)</f>
        <v>0.15</v>
      </c>
      <c r="H28" s="98"/>
      <c r="I28" s="51"/>
      <c r="J28" s="98"/>
      <c r="K28" s="51"/>
    </row>
    <row r="29" spans="1:11" ht="23.25">
      <c r="A29" s="18" t="s">
        <v>33</v>
      </c>
      <c r="B29" s="18"/>
      <c r="C29" s="13" t="s">
        <v>40</v>
      </c>
      <c r="D29" s="136">
        <f>TRUNC(E28,3)</f>
        <v>0.25</v>
      </c>
      <c r="E29" s="136">
        <f>TRUNC(E28,3)</f>
        <v>0.25</v>
      </c>
      <c r="F29" s="98" t="s">
        <v>41</v>
      </c>
      <c r="G29" s="101">
        <f>TRUNC(G28,3)</f>
        <v>0.15</v>
      </c>
      <c r="H29" s="98"/>
      <c r="I29" s="102"/>
      <c r="J29" s="98"/>
      <c r="K29" s="102"/>
    </row>
    <row r="30" spans="1:11" ht="23.25">
      <c r="A30" s="13"/>
      <c r="B30" s="13"/>
      <c r="C30" s="38" t="s">
        <v>43</v>
      </c>
      <c r="D30" s="137">
        <f>C27+D29+G29+I29+K29</f>
        <v>1</v>
      </c>
      <c r="E30" s="137"/>
      <c r="F30" s="52"/>
      <c r="G30" s="53"/>
      <c r="H30" s="15"/>
      <c r="I30" s="15"/>
      <c r="J30" s="15"/>
      <c r="K30" s="13"/>
    </row>
    <row r="31" spans="1:11" ht="23.25">
      <c r="A31" s="13"/>
      <c r="B31" s="13"/>
      <c r="C31" s="54" t="s">
        <v>44</v>
      </c>
      <c r="D31" s="13"/>
      <c r="E31" s="13"/>
      <c r="F31" s="13"/>
      <c r="G31" s="13"/>
      <c r="H31" s="137">
        <f>TRUNC(D30,3)</f>
        <v>1</v>
      </c>
      <c r="I31" s="137"/>
      <c r="J31" s="13"/>
      <c r="K31" s="15"/>
    </row>
    <row r="32" spans="1:11" ht="23.25">
      <c r="A32" s="13"/>
      <c r="B32" s="13"/>
      <c r="C32" s="54"/>
      <c r="D32" s="13"/>
      <c r="E32" s="13"/>
      <c r="F32" s="13"/>
      <c r="G32" s="13"/>
      <c r="H32" s="97"/>
      <c r="I32" s="97"/>
      <c r="J32" s="13"/>
      <c r="K32" s="15"/>
    </row>
    <row r="33" spans="1:11" ht="23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3.25">
      <c r="A34" s="13"/>
      <c r="B34" s="13"/>
      <c r="C34" s="54" t="s">
        <v>45</v>
      </c>
      <c r="D34" s="13"/>
      <c r="E34" s="13"/>
      <c r="F34" s="13"/>
      <c r="G34" s="13"/>
      <c r="H34" s="139">
        <f>H31</f>
        <v>1</v>
      </c>
      <c r="I34" s="140"/>
      <c r="J34" s="13"/>
      <c r="K34" s="55"/>
    </row>
    <row r="35" spans="1:11" ht="23.25">
      <c r="A35" s="13"/>
      <c r="B35" s="13" t="s">
        <v>46</v>
      </c>
      <c r="C35" s="13"/>
      <c r="D35" s="13"/>
      <c r="E35" s="13"/>
      <c r="F35" s="13"/>
      <c r="G35" s="13"/>
      <c r="H35" s="83"/>
      <c r="I35" s="83"/>
      <c r="J35" s="13"/>
      <c r="K35" s="15"/>
    </row>
    <row r="36" spans="1:11" ht="23.25">
      <c r="A36" s="13"/>
      <c r="B36" s="13" t="s">
        <v>47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 ht="23.25">
      <c r="A37" s="13"/>
      <c r="B37" s="54" t="s">
        <v>48</v>
      </c>
      <c r="C37" s="98"/>
      <c r="D37" s="13"/>
      <c r="E37" s="56"/>
      <c r="F37" s="57"/>
      <c r="G37" s="58" t="s">
        <v>49</v>
      </c>
      <c r="H37" s="13"/>
      <c r="I37" s="59">
        <v>0.96</v>
      </c>
      <c r="J37" s="48"/>
      <c r="K37" s="60"/>
    </row>
    <row r="38" spans="1:11" ht="23.25">
      <c r="A38" s="13"/>
      <c r="B38" s="54" t="s">
        <v>50</v>
      </c>
      <c r="C38" s="98"/>
      <c r="D38" s="13"/>
      <c r="E38" s="56"/>
      <c r="F38" s="57"/>
      <c r="G38" s="61" t="s">
        <v>51</v>
      </c>
      <c r="H38" s="13"/>
      <c r="I38" s="59">
        <v>1.04</v>
      </c>
      <c r="J38" s="48"/>
      <c r="K38" s="60"/>
    </row>
    <row r="39" spans="1:11" ht="23.25">
      <c r="A39" s="13"/>
      <c r="B39" s="13"/>
      <c r="C39" s="96" t="s">
        <v>52</v>
      </c>
      <c r="D39" s="13"/>
      <c r="E39" s="141" t="str">
        <f>IF(H34&lt;=$I37,"ให้เรียกเงินคืน"," 0 ")</f>
        <v xml:space="preserve"> 0 </v>
      </c>
      <c r="F39" s="142"/>
      <c r="G39" s="143" t="str">
        <f>IF(H34&gt;=$I38,"ให้เพิ่มค่างาน"," 0 ")</f>
        <v xml:space="preserve"> 0 </v>
      </c>
      <c r="H39" s="144"/>
      <c r="I39" s="145" t="str">
        <f>IF(E39=G39,"อยู่ในช่วง 4%",0)</f>
        <v>อยู่ในช่วง 4%</v>
      </c>
      <c r="J39" s="146"/>
      <c r="K39" s="48"/>
    </row>
    <row r="40" spans="1:11" ht="23.25">
      <c r="A40" s="13"/>
      <c r="B40" s="13"/>
      <c r="C40" s="96" t="s">
        <v>53</v>
      </c>
      <c r="D40" s="13"/>
      <c r="E40" s="149">
        <f>IF(H34&lt;I37,"ต่ำกว่า 4 %", 0)</f>
        <v>0</v>
      </c>
      <c r="F40" s="150"/>
      <c r="G40" s="151" t="str">
        <f>IF(H34&gt;I38,"สูงกว่า 4%","0")</f>
        <v>0</v>
      </c>
      <c r="H40" s="152"/>
      <c r="I40" s="147"/>
      <c r="J40" s="148"/>
      <c r="K40" s="15"/>
    </row>
    <row r="41" spans="1:11" ht="23.25">
      <c r="A41" s="13"/>
      <c r="B41" s="13"/>
      <c r="C41" s="20" t="s">
        <v>54</v>
      </c>
      <c r="D41" s="54" t="s">
        <v>55</v>
      </c>
      <c r="E41" s="13"/>
      <c r="F41" s="13"/>
      <c r="G41" s="62" t="str">
        <f>IF($H$34&lt;$I$37,$I$37-$H$34,"ไม่มี")</f>
        <v>ไม่มี</v>
      </c>
      <c r="H41" s="63"/>
      <c r="I41" s="64"/>
      <c r="J41" s="13"/>
      <c r="K41" s="13"/>
    </row>
    <row r="42" spans="1:11" ht="23.25">
      <c r="A42" s="13"/>
      <c r="B42" s="13"/>
      <c r="C42" s="20"/>
      <c r="D42" s="54" t="s">
        <v>56</v>
      </c>
      <c r="E42" s="13"/>
      <c r="F42" s="13"/>
      <c r="G42" s="62" t="str">
        <f>IF(H34&gt;=I38,H34-I38,"ไม่มี")</f>
        <v>ไม่มี</v>
      </c>
      <c r="H42" s="63"/>
      <c r="I42" s="64"/>
      <c r="J42" s="13"/>
      <c r="K42" s="13"/>
    </row>
    <row r="43" spans="1:11" ht="23.25">
      <c r="A43" s="13"/>
      <c r="B43" s="13"/>
      <c r="C43" s="13"/>
      <c r="D43" s="13"/>
      <c r="E43" s="65" t="s">
        <v>57</v>
      </c>
      <c r="F43" s="66" t="s">
        <v>58</v>
      </c>
      <c r="G43" s="67"/>
      <c r="H43" s="57"/>
      <c r="I43" s="68"/>
      <c r="J43" s="57"/>
      <c r="K43" s="57"/>
    </row>
    <row r="44" spans="1:11" ht="23.25">
      <c r="A44" s="20"/>
      <c r="B44" s="13" t="s">
        <v>59</v>
      </c>
      <c r="C44" s="13"/>
      <c r="D44" s="132" t="str">
        <f>E39</f>
        <v xml:space="preserve"> 0 </v>
      </c>
      <c r="E44" s="132"/>
      <c r="F44" s="20" t="s">
        <v>60</v>
      </c>
      <c r="G44" s="133">
        <f>I9</f>
        <v>0</v>
      </c>
      <c r="H44" s="133"/>
      <c r="I44" s="95" t="s">
        <v>61</v>
      </c>
      <c r="J44" s="69">
        <f>IF(G41="ไม่มี",0,G41)</f>
        <v>0</v>
      </c>
      <c r="K44" s="70"/>
    </row>
    <row r="45" spans="1:11" ht="23.25">
      <c r="A45" s="13"/>
      <c r="B45" s="13"/>
      <c r="C45" s="13"/>
      <c r="D45" s="13"/>
      <c r="E45" s="13"/>
      <c r="F45" s="20" t="s">
        <v>60</v>
      </c>
      <c r="G45" s="129">
        <f>IF(D44="ให้เรียกเงินคืน",(G44*J44),0)</f>
        <v>0</v>
      </c>
      <c r="H45" s="129"/>
      <c r="I45" s="130"/>
      <c r="J45" s="130"/>
      <c r="K45" s="130"/>
    </row>
    <row r="46" spans="1:11" ht="23.25">
      <c r="A46" s="26"/>
      <c r="B46" s="26"/>
      <c r="C46" s="26"/>
      <c r="D46" s="26"/>
      <c r="E46" s="26"/>
      <c r="F46" s="131" t="str">
        <f>BAHTTEXT(G45)</f>
        <v>ศูนย์บาทถ้วน</v>
      </c>
      <c r="G46" s="131"/>
      <c r="H46" s="131"/>
      <c r="I46" s="131"/>
      <c r="J46" s="131"/>
      <c r="K46" s="99"/>
    </row>
    <row r="47" spans="1:11" ht="23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23.25">
      <c r="A48" s="13"/>
      <c r="B48" s="13" t="s">
        <v>59</v>
      </c>
      <c r="C48" s="13"/>
      <c r="D48" s="132" t="str">
        <f>G39</f>
        <v xml:space="preserve"> 0 </v>
      </c>
      <c r="E48" s="132"/>
      <c r="F48" s="20" t="s">
        <v>60</v>
      </c>
      <c r="G48" s="133">
        <f>G44</f>
        <v>0</v>
      </c>
      <c r="H48" s="133"/>
      <c r="I48" s="95" t="s">
        <v>61</v>
      </c>
      <c r="J48" s="69">
        <f>IF(G42="ไม่มี",0,G42)</f>
        <v>0</v>
      </c>
      <c r="K48" s="13"/>
    </row>
    <row r="49" spans="1:11" ht="23.25">
      <c r="A49" s="13"/>
      <c r="B49" s="13"/>
      <c r="C49" s="13"/>
      <c r="D49" s="13"/>
      <c r="E49" s="13"/>
      <c r="F49" s="20" t="s">
        <v>60</v>
      </c>
      <c r="G49" s="134">
        <f>IF(D48=" 0 ",0,G48*J48)</f>
        <v>0</v>
      </c>
      <c r="H49" s="134"/>
      <c r="I49" s="13"/>
      <c r="J49" s="13"/>
      <c r="K49" s="13"/>
    </row>
    <row r="50" spans="1:11" ht="23.25">
      <c r="A50" s="13"/>
      <c r="B50" s="26"/>
      <c r="C50" s="26"/>
      <c r="D50" s="26"/>
      <c r="E50" s="127" t="str">
        <f>BAHTTEXT(G49)</f>
        <v>ศูนย์บาทถ้วน</v>
      </c>
      <c r="F50" s="127"/>
      <c r="G50" s="127"/>
      <c r="H50" s="127"/>
      <c r="I50" s="127"/>
      <c r="J50" s="127"/>
      <c r="K50" s="127"/>
    </row>
    <row r="51" spans="1:11" ht="23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23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23.25">
      <c r="A53" s="13"/>
      <c r="B53" s="13"/>
      <c r="C53" s="13"/>
      <c r="D53" s="13"/>
      <c r="E53" s="13"/>
      <c r="F53" s="13"/>
      <c r="G53" s="13"/>
      <c r="H53" s="13" t="s">
        <v>65</v>
      </c>
      <c r="I53" s="128"/>
      <c r="J53" s="128"/>
      <c r="K53" s="128"/>
    </row>
    <row r="54" spans="1:11" ht="23.25">
      <c r="A54" s="13"/>
      <c r="B54" s="13"/>
      <c r="C54" s="13"/>
      <c r="D54" s="13"/>
      <c r="E54" s="13"/>
      <c r="F54" s="13"/>
      <c r="G54" s="13"/>
      <c r="H54" s="13"/>
      <c r="I54" s="94"/>
      <c r="J54" s="94"/>
      <c r="K54" s="94"/>
    </row>
    <row r="55" spans="1:11" ht="23.25">
      <c r="A55" s="71"/>
      <c r="B55" s="71"/>
      <c r="C55" s="71"/>
      <c r="D55" s="72" t="s">
        <v>64</v>
      </c>
      <c r="E55" s="72"/>
      <c r="F55" s="72"/>
      <c r="G55" s="4" t="s">
        <v>67</v>
      </c>
      <c r="H55" s="71"/>
      <c r="I55" s="71"/>
      <c r="J55" s="71"/>
      <c r="K55" s="71"/>
    </row>
    <row r="56" spans="1:11" ht="23.25">
      <c r="A56" s="71"/>
      <c r="B56" s="71"/>
      <c r="C56" s="71"/>
      <c r="D56" s="135"/>
      <c r="E56" s="135"/>
      <c r="F56" s="135"/>
      <c r="G56" s="135"/>
      <c r="H56" s="71"/>
      <c r="I56" s="71"/>
      <c r="J56" s="71"/>
      <c r="K56" s="71"/>
    </row>
    <row r="57" spans="1:11" ht="23.25">
      <c r="A57" s="71"/>
      <c r="B57" s="72"/>
      <c r="C57" s="72"/>
      <c r="D57" s="170"/>
      <c r="E57" s="170"/>
      <c r="F57" s="170"/>
      <c r="G57" s="170"/>
      <c r="H57" s="72"/>
      <c r="I57" s="72"/>
      <c r="J57" s="4"/>
      <c r="K57" s="4"/>
    </row>
    <row r="58" spans="1:11" ht="23.25">
      <c r="A58" s="71"/>
      <c r="B58" s="72"/>
      <c r="C58" s="72"/>
      <c r="D58" s="103"/>
      <c r="E58" s="103"/>
      <c r="F58" s="103"/>
      <c r="G58" s="103"/>
      <c r="H58" s="72"/>
      <c r="I58" s="72"/>
      <c r="J58" s="4"/>
      <c r="K58" s="4"/>
    </row>
    <row r="59" spans="1:11" ht="23.25">
      <c r="A59" s="71"/>
      <c r="B59" s="72" t="s">
        <v>64</v>
      </c>
      <c r="C59" s="72"/>
      <c r="D59" s="72"/>
      <c r="E59" s="4" t="s">
        <v>68</v>
      </c>
      <c r="G59" s="72" t="s">
        <v>64</v>
      </c>
      <c r="H59" s="72"/>
      <c r="I59" s="4" t="s">
        <v>70</v>
      </c>
      <c r="J59" s="4"/>
      <c r="K59" s="4"/>
    </row>
    <row r="60" spans="1:11" ht="23.25">
      <c r="A60" s="71"/>
      <c r="B60" s="135"/>
      <c r="C60" s="135"/>
      <c r="D60" s="135"/>
      <c r="E60" s="135"/>
      <c r="G60" s="171"/>
      <c r="H60" s="171"/>
      <c r="I60" s="171"/>
      <c r="J60" s="171"/>
      <c r="K60" s="104"/>
    </row>
    <row r="61" spans="1:11" ht="23.25">
      <c r="A61" s="71"/>
      <c r="B61" s="170"/>
      <c r="C61" s="170"/>
      <c r="D61" s="170"/>
      <c r="E61" s="170"/>
      <c r="G61" s="170"/>
      <c r="H61" s="170"/>
      <c r="I61" s="170"/>
      <c r="J61" s="4"/>
      <c r="K61" s="4"/>
    </row>
    <row r="62" spans="1:11" ht="23.25">
      <c r="A62" s="71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23.25">
      <c r="A63" s="71"/>
      <c r="B63" s="4"/>
      <c r="C63" s="4"/>
      <c r="D63" s="103"/>
      <c r="E63" s="72"/>
      <c r="F63" s="72"/>
      <c r="G63" s="4"/>
      <c r="H63" s="4"/>
      <c r="I63" s="4"/>
      <c r="J63" s="4"/>
      <c r="K63" s="4"/>
    </row>
    <row r="64" spans="1:11" ht="23.25">
      <c r="A64" s="71"/>
      <c r="B64" s="4"/>
      <c r="C64" s="4"/>
      <c r="D64" s="103"/>
      <c r="E64" s="72"/>
      <c r="F64" s="72"/>
      <c r="G64" s="4"/>
      <c r="H64" s="4"/>
      <c r="I64" s="4"/>
      <c r="J64" s="4"/>
      <c r="K64" s="4"/>
    </row>
    <row r="65" spans="1:11" ht="23.25">
      <c r="A65" s="71"/>
      <c r="B65" s="72"/>
      <c r="C65" s="72"/>
      <c r="D65" s="4"/>
      <c r="E65" s="13"/>
      <c r="F65" s="4"/>
      <c r="G65" s="4"/>
      <c r="K65" s="4"/>
    </row>
    <row r="66" spans="1:11" ht="23.25">
      <c r="A66" s="71"/>
      <c r="B66" s="72"/>
      <c r="C66" s="104"/>
      <c r="D66" s="4"/>
      <c r="E66" s="4"/>
      <c r="F66" s="4"/>
      <c r="G66" s="4"/>
      <c r="K66" s="4"/>
    </row>
    <row r="67" spans="1:11" ht="23.25">
      <c r="A67" s="71"/>
      <c r="B67" s="4"/>
      <c r="C67" s="4"/>
      <c r="D67" s="4"/>
      <c r="E67" s="4"/>
      <c r="F67" s="4"/>
      <c r="G67" s="4"/>
      <c r="K67" s="4"/>
    </row>
    <row r="68" spans="1:11">
      <c r="E68" s="76"/>
    </row>
  </sheetData>
  <mergeCells count="40">
    <mergeCell ref="C7:E7"/>
    <mergeCell ref="G7:H7"/>
    <mergeCell ref="A1:K1"/>
    <mergeCell ref="A2:K2"/>
    <mergeCell ref="C3:K3"/>
    <mergeCell ref="E6:F6"/>
    <mergeCell ref="G6:I6"/>
    <mergeCell ref="H34:I34"/>
    <mergeCell ref="A8:K8"/>
    <mergeCell ref="F9:G9"/>
    <mergeCell ref="I9:J9"/>
    <mergeCell ref="G11:H11"/>
    <mergeCell ref="I15:J15"/>
    <mergeCell ref="I18:J18"/>
    <mergeCell ref="C26:K26"/>
    <mergeCell ref="D29:E29"/>
    <mergeCell ref="D30:E30"/>
    <mergeCell ref="H31:I31"/>
    <mergeCell ref="A33:K33"/>
    <mergeCell ref="G49:H49"/>
    <mergeCell ref="E39:F39"/>
    <mergeCell ref="G39:H39"/>
    <mergeCell ref="I39:J40"/>
    <mergeCell ref="E40:F40"/>
    <mergeCell ref="G40:H40"/>
    <mergeCell ref="D44:E44"/>
    <mergeCell ref="G44:H44"/>
    <mergeCell ref="G45:H45"/>
    <mergeCell ref="I45:K45"/>
    <mergeCell ref="F46:J46"/>
    <mergeCell ref="D48:E48"/>
    <mergeCell ref="G48:H48"/>
    <mergeCell ref="B61:E61"/>
    <mergeCell ref="G61:I61"/>
    <mergeCell ref="E50:K50"/>
    <mergeCell ref="I53:K53"/>
    <mergeCell ref="D56:G56"/>
    <mergeCell ref="D57:G57"/>
    <mergeCell ref="B60:E60"/>
    <mergeCell ref="G60:J60"/>
  </mergeCells>
  <pageMargins left="0.26" right="0.13" top="0.75" bottom="0.75" header="0.3" footer="0.3"/>
  <pageSetup paperSize="9" orientation="portrait" r:id="rId1"/>
  <headerFooter>
    <oddHeader>&amp;R&amp;P/&amp;N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51BDF-3E8F-44F4-9075-7113203FA7DD}">
  <sheetPr>
    <tabColor rgb="FFC00000"/>
  </sheetPr>
  <dimension ref="A1:K68"/>
  <sheetViews>
    <sheetView zoomScaleNormal="100" workbookViewId="0">
      <selection activeCell="C4" sqref="C4"/>
    </sheetView>
  </sheetViews>
  <sheetFormatPr defaultRowHeight="15"/>
  <cols>
    <col min="1" max="1" width="6.7109375" customWidth="1"/>
    <col min="3" max="3" width="8.85546875" customWidth="1"/>
    <col min="5" max="5" width="7.140625" customWidth="1"/>
    <col min="6" max="6" width="13.85546875" customWidth="1"/>
    <col min="8" max="8" width="10.85546875" customWidth="1"/>
    <col min="9" max="9" width="9.140625" customWidth="1"/>
    <col min="10" max="10" width="7.42578125" customWidth="1"/>
    <col min="11" max="11" width="8" customWidth="1"/>
  </cols>
  <sheetData>
    <row r="1" spans="1:11" ht="23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</row>
    <row r="2" spans="1:11" ht="23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11" ht="23.25">
      <c r="A3" s="1" t="s">
        <v>2</v>
      </c>
      <c r="B3" s="2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23.25">
      <c r="A4" s="73" t="s">
        <v>62</v>
      </c>
      <c r="B4" s="73"/>
      <c r="C4" s="73" t="s">
        <v>121</v>
      </c>
      <c r="D4" s="73"/>
      <c r="E4" s="73"/>
      <c r="F4" s="73"/>
      <c r="G4" s="73"/>
      <c r="H4" s="73"/>
      <c r="I4" s="73"/>
      <c r="J4" s="73"/>
      <c r="K4" s="73"/>
    </row>
    <row r="5" spans="1:11" ht="23.25">
      <c r="A5" s="1" t="s">
        <v>3</v>
      </c>
      <c r="B5" s="2"/>
      <c r="C5" s="3"/>
      <c r="D5" s="2"/>
      <c r="E5" s="2"/>
      <c r="F5" s="2"/>
      <c r="G5" s="2"/>
      <c r="H5" s="2"/>
      <c r="I5" s="2"/>
      <c r="J5" s="2"/>
      <c r="K5" s="4"/>
    </row>
    <row r="6" spans="1:11" ht="23.25">
      <c r="A6" s="73" t="s">
        <v>63</v>
      </c>
      <c r="B6" s="74"/>
      <c r="C6" s="74"/>
      <c r="D6" s="74"/>
      <c r="E6" s="160" t="s">
        <v>4</v>
      </c>
      <c r="F6" s="160"/>
      <c r="G6" s="161"/>
      <c r="H6" s="161"/>
      <c r="I6" s="161"/>
      <c r="J6" s="4"/>
      <c r="K6" s="4"/>
    </row>
    <row r="7" spans="1:11" ht="23.25">
      <c r="A7" s="5" t="s">
        <v>5</v>
      </c>
      <c r="B7" s="6"/>
      <c r="C7" s="162"/>
      <c r="D7" s="162"/>
      <c r="E7" s="162"/>
      <c r="F7" s="7" t="s">
        <v>6</v>
      </c>
      <c r="G7" s="169" t="s">
        <v>7</v>
      </c>
      <c r="H7" s="169"/>
      <c r="I7" s="118"/>
      <c r="J7" s="118"/>
      <c r="K7" s="118"/>
    </row>
    <row r="8" spans="1:11" ht="23.25">
      <c r="A8" s="163" t="s">
        <v>96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1" ht="23.25">
      <c r="A9" s="8" t="s">
        <v>8</v>
      </c>
      <c r="B9" s="4"/>
      <c r="C9" s="9"/>
      <c r="D9" s="103" t="s">
        <v>9</v>
      </c>
      <c r="E9" s="2"/>
      <c r="F9" s="164"/>
      <c r="G9" s="165"/>
      <c r="H9" s="103" t="s">
        <v>10</v>
      </c>
      <c r="I9" s="166"/>
      <c r="J9" s="166"/>
      <c r="K9" s="11" t="s">
        <v>6</v>
      </c>
    </row>
    <row r="10" spans="1:11" ht="23.25">
      <c r="A10" s="12" t="s">
        <v>11</v>
      </c>
      <c r="B10" s="13"/>
      <c r="C10" s="13"/>
      <c r="D10" s="15" t="s">
        <v>12</v>
      </c>
      <c r="E10" s="16" t="s">
        <v>87</v>
      </c>
      <c r="F10" s="17"/>
      <c r="G10" s="17"/>
      <c r="H10" s="77"/>
      <c r="I10" s="77"/>
      <c r="J10" s="78">
        <f>I10-H10</f>
        <v>0</v>
      </c>
      <c r="K10" s="17"/>
    </row>
    <row r="11" spans="1:11" ht="23.25">
      <c r="A11" s="18"/>
      <c r="B11" s="105" t="s">
        <v>66</v>
      </c>
      <c r="C11" s="13"/>
      <c r="D11" s="15" t="s">
        <v>69</v>
      </c>
      <c r="E11" s="19"/>
      <c r="F11" s="20" t="s">
        <v>14</v>
      </c>
      <c r="G11" s="167">
        <f>C7</f>
        <v>0</v>
      </c>
      <c r="H11" s="167"/>
      <c r="I11" s="96" t="s">
        <v>6</v>
      </c>
      <c r="J11" s="100"/>
      <c r="K11" s="96"/>
    </row>
    <row r="12" spans="1:11" ht="23.25">
      <c r="A12" s="15"/>
      <c r="B12" s="13"/>
      <c r="C12" s="13"/>
      <c r="D12" s="15"/>
      <c r="E12" s="19"/>
      <c r="F12" s="21"/>
      <c r="G12" s="22"/>
      <c r="H12" s="23" t="str">
        <f>"( "&amp;BAHTTEXT(G11)&amp;" )"</f>
        <v>( ศูนย์บาทถ้วน )</v>
      </c>
      <c r="I12" s="23"/>
      <c r="J12" s="23"/>
      <c r="K12" s="99"/>
    </row>
    <row r="13" spans="1:11" ht="23.25">
      <c r="A13" s="2"/>
      <c r="B13" s="4"/>
      <c r="C13" s="4"/>
      <c r="D13" s="2"/>
      <c r="E13" s="24"/>
      <c r="F13" s="2"/>
      <c r="G13" s="4"/>
      <c r="H13" s="99"/>
      <c r="I13" s="99"/>
      <c r="J13" s="99"/>
      <c r="K13" s="99"/>
    </row>
    <row r="14" spans="1:11" ht="23.25">
      <c r="A14" s="18" t="s">
        <v>15</v>
      </c>
      <c r="B14" s="13"/>
      <c r="C14" s="25" t="s">
        <v>16</v>
      </c>
      <c r="D14" s="13" t="s">
        <v>88</v>
      </c>
      <c r="E14" s="15"/>
      <c r="F14" s="13"/>
      <c r="G14" s="13"/>
      <c r="H14" s="13"/>
      <c r="I14" s="13"/>
      <c r="J14" s="13"/>
      <c r="K14" s="13"/>
    </row>
    <row r="15" spans="1:11" s="89" customFormat="1" ht="23.25">
      <c r="A15" s="86"/>
      <c r="B15" s="2"/>
      <c r="C15" s="87" t="s">
        <v>18</v>
      </c>
      <c r="D15" s="11"/>
      <c r="E15" s="2"/>
      <c r="F15" s="2"/>
      <c r="G15" s="88"/>
      <c r="H15" s="106" t="s">
        <v>71</v>
      </c>
      <c r="I15" s="161"/>
      <c r="J15" s="161"/>
      <c r="K15" s="2"/>
    </row>
    <row r="16" spans="1:11" s="89" customFormat="1" ht="23.25">
      <c r="A16" s="90"/>
      <c r="B16" s="4"/>
      <c r="C16" s="91" t="s">
        <v>19</v>
      </c>
      <c r="D16" s="109">
        <v>1</v>
      </c>
      <c r="E16" s="91" t="s">
        <v>21</v>
      </c>
      <c r="F16" s="109">
        <v>1</v>
      </c>
      <c r="G16" s="91" t="s">
        <v>74</v>
      </c>
      <c r="H16" s="109">
        <v>1</v>
      </c>
      <c r="I16" s="92"/>
      <c r="J16" s="114"/>
      <c r="K16" s="31"/>
    </row>
    <row r="17" spans="1:11" ht="23.25">
      <c r="A17" s="27"/>
      <c r="B17" s="13"/>
      <c r="C17" s="28"/>
      <c r="D17" s="30"/>
      <c r="E17" s="28"/>
      <c r="F17" s="30"/>
      <c r="G17" s="28"/>
      <c r="H17" s="30"/>
      <c r="I17" s="28"/>
      <c r="J17" s="30"/>
      <c r="K17" s="31"/>
    </row>
    <row r="18" spans="1:11" ht="23.25">
      <c r="A18" s="32"/>
      <c r="B18" s="13"/>
      <c r="C18" s="18" t="s">
        <v>23</v>
      </c>
      <c r="D18" s="14"/>
      <c r="E18" s="15"/>
      <c r="F18" s="15"/>
      <c r="G18" s="26"/>
      <c r="H18" s="107" t="s">
        <v>71</v>
      </c>
      <c r="I18" s="168"/>
      <c r="J18" s="168"/>
      <c r="K18" s="15"/>
    </row>
    <row r="19" spans="1:11" ht="23.25">
      <c r="A19" s="32"/>
      <c r="B19" s="13"/>
      <c r="C19" s="28" t="s">
        <v>24</v>
      </c>
      <c r="D19" s="108">
        <v>1</v>
      </c>
      <c r="E19" s="20" t="s">
        <v>26</v>
      </c>
      <c r="F19" s="108">
        <v>1</v>
      </c>
      <c r="G19" s="20" t="s">
        <v>76</v>
      </c>
      <c r="H19" s="108">
        <v>1</v>
      </c>
      <c r="I19" s="20"/>
      <c r="J19" s="115"/>
      <c r="K19" s="26"/>
    </row>
    <row r="20" spans="1:11" ht="23.25">
      <c r="A20" s="32"/>
      <c r="B20" s="13"/>
      <c r="C20" s="28"/>
      <c r="D20" s="34"/>
      <c r="E20" s="20"/>
      <c r="F20" s="34"/>
      <c r="G20" s="20"/>
      <c r="H20" s="35"/>
      <c r="I20" s="20"/>
      <c r="J20" s="35"/>
      <c r="K20" s="13"/>
    </row>
    <row r="21" spans="1:11" ht="23.25">
      <c r="A21" s="32"/>
      <c r="B21" s="26"/>
      <c r="C21" s="18" t="s">
        <v>28</v>
      </c>
      <c r="D21" s="14"/>
      <c r="E21" s="15"/>
      <c r="F21" s="15"/>
      <c r="G21" s="26"/>
      <c r="H21" s="26"/>
      <c r="I21" s="26"/>
      <c r="J21" s="15"/>
      <c r="K21" s="15"/>
    </row>
    <row r="22" spans="1:11" ht="23.25">
      <c r="A22" s="32"/>
      <c r="B22" s="15"/>
      <c r="C22" s="36" t="s">
        <v>29</v>
      </c>
      <c r="D22" s="112">
        <f>D19/D16</f>
        <v>1</v>
      </c>
      <c r="E22" s="37" t="s">
        <v>31</v>
      </c>
      <c r="F22" s="112">
        <f>F19/F16</f>
        <v>1</v>
      </c>
      <c r="G22" s="38" t="s">
        <v>78</v>
      </c>
      <c r="H22" s="60">
        <f>H19/H16</f>
        <v>1</v>
      </c>
      <c r="I22" s="20"/>
      <c r="J22" s="39"/>
      <c r="K22" s="15"/>
    </row>
    <row r="23" spans="1:11" ht="23.25">
      <c r="A23" s="18" t="s">
        <v>33</v>
      </c>
      <c r="B23" s="15"/>
      <c r="C23" s="37" t="s">
        <v>34</v>
      </c>
      <c r="D23" s="40">
        <f>ROUNDDOWN(D22,3)</f>
        <v>1</v>
      </c>
      <c r="E23" s="37" t="s">
        <v>34</v>
      </c>
      <c r="F23" s="40">
        <f>ROUNDDOWN(F22,3)</f>
        <v>1</v>
      </c>
      <c r="G23" s="38"/>
      <c r="H23" s="40">
        <f>ROUNDDOWN(H22,3)</f>
        <v>1</v>
      </c>
      <c r="I23" s="116"/>
      <c r="J23" s="83"/>
      <c r="K23" s="15"/>
    </row>
    <row r="24" spans="1:11" ht="23.25">
      <c r="A24" s="18"/>
      <c r="B24" s="15"/>
      <c r="C24" s="37"/>
      <c r="D24" s="83"/>
      <c r="E24" s="37"/>
      <c r="F24" s="42"/>
      <c r="G24" s="37"/>
      <c r="H24" s="43"/>
      <c r="I24" s="38"/>
      <c r="J24" s="44"/>
      <c r="K24" s="15"/>
    </row>
    <row r="25" spans="1:11" ht="23.25">
      <c r="A25" s="13"/>
      <c r="B25" s="13"/>
      <c r="C25" s="18" t="s">
        <v>35</v>
      </c>
      <c r="D25" s="45"/>
      <c r="E25" s="13"/>
      <c r="F25" s="13"/>
      <c r="G25" s="13"/>
      <c r="H25" s="13"/>
      <c r="I25" s="13"/>
      <c r="J25" s="13"/>
      <c r="K25" s="13"/>
    </row>
    <row r="26" spans="1:11" ht="23.25">
      <c r="A26" s="13"/>
      <c r="B26" s="98"/>
      <c r="C26" s="135" t="s">
        <v>89</v>
      </c>
      <c r="D26" s="135"/>
      <c r="E26" s="135"/>
      <c r="F26" s="135"/>
      <c r="G26" s="135"/>
      <c r="H26" s="135"/>
      <c r="I26" s="135"/>
      <c r="J26" s="135"/>
      <c r="K26" s="135"/>
    </row>
    <row r="27" spans="1:11" ht="23.25">
      <c r="A27" s="13"/>
      <c r="B27" s="15"/>
      <c r="C27" s="117">
        <v>0.4</v>
      </c>
      <c r="D27" s="46" t="s">
        <v>90</v>
      </c>
      <c r="E27" s="47">
        <f>D23</f>
        <v>1</v>
      </c>
      <c r="F27" s="48" t="s">
        <v>91</v>
      </c>
      <c r="G27" s="49">
        <f>F23</f>
        <v>1</v>
      </c>
      <c r="H27" s="50" t="s">
        <v>82</v>
      </c>
      <c r="I27" s="47">
        <f>+H23</f>
        <v>1</v>
      </c>
      <c r="J27" s="50"/>
      <c r="K27" s="49"/>
    </row>
    <row r="28" spans="1:11" ht="23.25">
      <c r="A28" s="13"/>
      <c r="B28" s="13"/>
      <c r="C28" s="135" t="s">
        <v>92</v>
      </c>
      <c r="D28" s="135"/>
      <c r="E28" s="51">
        <f>SUM(0.2* E27)</f>
        <v>0.2</v>
      </c>
      <c r="F28" s="98" t="s">
        <v>41</v>
      </c>
      <c r="G28" s="51">
        <f>SUM(0.2*G27)</f>
        <v>0.2</v>
      </c>
      <c r="H28" s="98" t="s">
        <v>41</v>
      </c>
      <c r="I28" s="51">
        <f>SUM(0.2*I27)</f>
        <v>0.2</v>
      </c>
      <c r="J28" s="98"/>
      <c r="K28" s="51"/>
    </row>
    <row r="29" spans="1:11" ht="23.25">
      <c r="A29" s="18" t="s">
        <v>33</v>
      </c>
      <c r="B29" s="18"/>
      <c r="C29" s="13" t="s">
        <v>93</v>
      </c>
      <c r="D29" s="136">
        <f>TRUNC(E28,3)</f>
        <v>0.2</v>
      </c>
      <c r="E29" s="136">
        <f>TRUNC(E28,3)</f>
        <v>0.2</v>
      </c>
      <c r="F29" s="98" t="s">
        <v>41</v>
      </c>
      <c r="G29" s="101">
        <f>TRUNC(G28,3)</f>
        <v>0.2</v>
      </c>
      <c r="H29" s="98" t="s">
        <v>42</v>
      </c>
      <c r="I29" s="102">
        <f>TRUNC(I28,3)</f>
        <v>0.2</v>
      </c>
      <c r="J29" s="98"/>
      <c r="K29" s="102"/>
    </row>
    <row r="30" spans="1:11" ht="23.25">
      <c r="A30" s="13"/>
      <c r="B30" s="13"/>
      <c r="C30" s="27" t="s">
        <v>43</v>
      </c>
      <c r="D30" s="137">
        <f>C27+D29+G29+I29+K29</f>
        <v>1</v>
      </c>
      <c r="E30" s="137"/>
      <c r="F30" s="52"/>
      <c r="G30" s="53"/>
      <c r="H30" s="15"/>
      <c r="I30" s="15"/>
      <c r="J30" s="15"/>
      <c r="K30" s="13"/>
    </row>
    <row r="31" spans="1:11" ht="23.25">
      <c r="A31" s="13"/>
      <c r="B31" s="13"/>
      <c r="C31" s="54" t="s">
        <v>85</v>
      </c>
      <c r="D31" s="13"/>
      <c r="E31" s="13"/>
      <c r="F31" s="13"/>
      <c r="G31" s="13"/>
      <c r="H31" s="137">
        <f>TRUNC(D30,3)</f>
        <v>1</v>
      </c>
      <c r="I31" s="137"/>
      <c r="J31" s="13"/>
      <c r="K31" s="15"/>
    </row>
    <row r="32" spans="1:11" ht="23.25">
      <c r="A32" s="13"/>
      <c r="B32" s="13"/>
      <c r="C32" s="54"/>
      <c r="D32" s="13"/>
      <c r="E32" s="13"/>
      <c r="F32" s="13"/>
      <c r="G32" s="13"/>
      <c r="H32" s="97"/>
      <c r="I32" s="97"/>
      <c r="J32" s="13"/>
      <c r="K32" s="15"/>
    </row>
    <row r="33" spans="1:11" ht="23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3.25">
      <c r="A34" s="13"/>
      <c r="B34" s="13"/>
      <c r="C34" s="54" t="s">
        <v>45</v>
      </c>
      <c r="D34" s="13"/>
      <c r="E34" s="13"/>
      <c r="F34" s="13"/>
      <c r="G34" s="13"/>
      <c r="H34" s="139">
        <f>H31</f>
        <v>1</v>
      </c>
      <c r="I34" s="140"/>
      <c r="J34" s="13"/>
      <c r="K34" s="55"/>
    </row>
    <row r="35" spans="1:11" ht="23.25">
      <c r="A35" s="13"/>
      <c r="B35" s="13" t="s">
        <v>46</v>
      </c>
      <c r="C35" s="13"/>
      <c r="D35" s="13"/>
      <c r="E35" s="13"/>
      <c r="F35" s="13"/>
      <c r="G35" s="13"/>
      <c r="H35" s="83"/>
      <c r="I35" s="83"/>
      <c r="J35" s="13"/>
      <c r="K35" s="15"/>
    </row>
    <row r="36" spans="1:11" ht="23.25">
      <c r="A36" s="13"/>
      <c r="B36" s="13" t="s">
        <v>47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 ht="23.25">
      <c r="A37" s="13"/>
      <c r="B37" s="54" t="s">
        <v>48</v>
      </c>
      <c r="C37" s="98"/>
      <c r="D37" s="13"/>
      <c r="E37" s="56"/>
      <c r="F37" s="57"/>
      <c r="G37" s="58" t="s">
        <v>49</v>
      </c>
      <c r="H37" s="13"/>
      <c r="I37" s="59">
        <v>0.96</v>
      </c>
      <c r="J37" s="48"/>
      <c r="K37" s="60"/>
    </row>
    <row r="38" spans="1:11" ht="23.25">
      <c r="A38" s="13"/>
      <c r="B38" s="54" t="s">
        <v>50</v>
      </c>
      <c r="C38" s="98"/>
      <c r="D38" s="13"/>
      <c r="E38" s="56"/>
      <c r="F38" s="57"/>
      <c r="G38" s="61" t="s">
        <v>51</v>
      </c>
      <c r="H38" s="13"/>
      <c r="I38" s="59">
        <v>1.04</v>
      </c>
      <c r="J38" s="48"/>
      <c r="K38" s="60"/>
    </row>
    <row r="39" spans="1:11" ht="23.25">
      <c r="A39" s="13"/>
      <c r="B39" s="13"/>
      <c r="C39" s="96" t="s">
        <v>52</v>
      </c>
      <c r="D39" s="13"/>
      <c r="E39" s="141" t="str">
        <f>IF(H34&lt;=$I37,"ให้เรียกเงินคืน"," 0 ")</f>
        <v xml:space="preserve"> 0 </v>
      </c>
      <c r="F39" s="142"/>
      <c r="G39" s="143" t="str">
        <f>IF(H34&gt;=$I38,"ให้เพิ่มค่างาน"," 0 ")</f>
        <v xml:space="preserve"> 0 </v>
      </c>
      <c r="H39" s="144"/>
      <c r="I39" s="145" t="str">
        <f>IF(E39=G39,"อยู่ในช่วง 4%",0)</f>
        <v>อยู่ในช่วง 4%</v>
      </c>
      <c r="J39" s="146"/>
      <c r="K39" s="48"/>
    </row>
    <row r="40" spans="1:11" ht="23.25">
      <c r="A40" s="13"/>
      <c r="B40" s="13"/>
      <c r="C40" s="96" t="s">
        <v>53</v>
      </c>
      <c r="D40" s="13"/>
      <c r="E40" s="149">
        <f>IF(H34&lt;I37,"ต่ำกว่า 4 %", 0)</f>
        <v>0</v>
      </c>
      <c r="F40" s="150"/>
      <c r="G40" s="151" t="str">
        <f>IF(H34&gt;I38,"สูงกว่า 4%","0")</f>
        <v>0</v>
      </c>
      <c r="H40" s="152"/>
      <c r="I40" s="147"/>
      <c r="J40" s="148"/>
      <c r="K40" s="15"/>
    </row>
    <row r="41" spans="1:11" ht="23.25">
      <c r="A41" s="13"/>
      <c r="B41" s="13"/>
      <c r="C41" s="20" t="s">
        <v>54</v>
      </c>
      <c r="D41" s="54" t="s">
        <v>55</v>
      </c>
      <c r="E41" s="13"/>
      <c r="F41" s="13"/>
      <c r="G41" s="62" t="str">
        <f>IF($H$34&lt;$I$37,$I$37-$H$34,"ไม่มี")</f>
        <v>ไม่มี</v>
      </c>
      <c r="H41" s="63"/>
      <c r="I41" s="64"/>
      <c r="J41" s="13"/>
      <c r="K41" s="13"/>
    </row>
    <row r="42" spans="1:11" ht="23.25">
      <c r="A42" s="13"/>
      <c r="B42" s="13"/>
      <c r="C42" s="20"/>
      <c r="D42" s="54" t="s">
        <v>56</v>
      </c>
      <c r="E42" s="13"/>
      <c r="F42" s="13"/>
      <c r="G42" s="62" t="str">
        <f>IF(H34&gt;=I38,H34-I38,"ไม่มี")</f>
        <v>ไม่มี</v>
      </c>
      <c r="H42" s="63"/>
      <c r="I42" s="64"/>
      <c r="J42" s="13"/>
      <c r="K42" s="13"/>
    </row>
    <row r="43" spans="1:11" ht="23.25">
      <c r="A43" s="13"/>
      <c r="B43" s="13"/>
      <c r="C43" s="13"/>
      <c r="D43" s="13"/>
      <c r="E43" s="65" t="s">
        <v>57</v>
      </c>
      <c r="F43" s="66" t="s">
        <v>58</v>
      </c>
      <c r="G43" s="67"/>
      <c r="H43" s="57"/>
      <c r="I43" s="68"/>
      <c r="J43" s="57"/>
      <c r="K43" s="57"/>
    </row>
    <row r="44" spans="1:11" ht="23.25">
      <c r="A44" s="20"/>
      <c r="B44" s="13" t="s">
        <v>59</v>
      </c>
      <c r="C44" s="13"/>
      <c r="D44" s="132" t="str">
        <f>E39</f>
        <v xml:space="preserve"> 0 </v>
      </c>
      <c r="E44" s="132"/>
      <c r="F44" s="20" t="s">
        <v>60</v>
      </c>
      <c r="G44" s="133">
        <f>I9</f>
        <v>0</v>
      </c>
      <c r="H44" s="133"/>
      <c r="I44" s="95" t="s">
        <v>61</v>
      </c>
      <c r="J44" s="69">
        <f>IF(G41="ไม่มี",0,G41)</f>
        <v>0</v>
      </c>
      <c r="K44" s="70"/>
    </row>
    <row r="45" spans="1:11" ht="23.25">
      <c r="A45" s="13"/>
      <c r="B45" s="13"/>
      <c r="C45" s="13"/>
      <c r="D45" s="13"/>
      <c r="E45" s="13"/>
      <c r="F45" s="20" t="s">
        <v>60</v>
      </c>
      <c r="G45" s="129">
        <f>IF(D44="ให้เรียกเงินคืน",(G44*J44),0)</f>
        <v>0</v>
      </c>
      <c r="H45" s="129"/>
      <c r="I45" s="130"/>
      <c r="J45" s="130"/>
      <c r="K45" s="130"/>
    </row>
    <row r="46" spans="1:11" ht="23.25">
      <c r="A46" s="26"/>
      <c r="B46" s="26"/>
      <c r="C46" s="26"/>
      <c r="D46" s="26"/>
      <c r="E46" s="26"/>
      <c r="F46" s="131" t="str">
        <f>BAHTTEXT(G45)</f>
        <v>ศูนย์บาทถ้วน</v>
      </c>
      <c r="G46" s="131"/>
      <c r="H46" s="131"/>
      <c r="I46" s="131"/>
      <c r="J46" s="131"/>
      <c r="K46" s="99"/>
    </row>
    <row r="47" spans="1:11" ht="23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23.25">
      <c r="A48" s="13"/>
      <c r="B48" s="13" t="s">
        <v>59</v>
      </c>
      <c r="C48" s="13"/>
      <c r="D48" s="132" t="str">
        <f>G39</f>
        <v xml:space="preserve"> 0 </v>
      </c>
      <c r="E48" s="132"/>
      <c r="F48" s="20" t="s">
        <v>60</v>
      </c>
      <c r="G48" s="133">
        <f>G44</f>
        <v>0</v>
      </c>
      <c r="H48" s="133"/>
      <c r="I48" s="95" t="s">
        <v>61</v>
      </c>
      <c r="J48" s="69">
        <f>IF(G42="ไม่มี",0,G42)</f>
        <v>0</v>
      </c>
      <c r="K48" s="13"/>
    </row>
    <row r="49" spans="1:11" ht="23.25">
      <c r="A49" s="13"/>
      <c r="B49" s="13"/>
      <c r="C49" s="13"/>
      <c r="D49" s="13"/>
      <c r="E49" s="13"/>
      <c r="F49" s="20" t="s">
        <v>60</v>
      </c>
      <c r="G49" s="134">
        <f>IF(D48=" 0 ",0,G48*J48)</f>
        <v>0</v>
      </c>
      <c r="H49" s="134"/>
      <c r="I49" s="13"/>
      <c r="J49" s="13"/>
      <c r="K49" s="13"/>
    </row>
    <row r="50" spans="1:11" ht="23.25">
      <c r="A50" s="13"/>
      <c r="B50" s="26"/>
      <c r="C50" s="26"/>
      <c r="D50" s="26"/>
      <c r="E50" s="127" t="str">
        <f>BAHTTEXT(G49)</f>
        <v>ศูนย์บาทถ้วน</v>
      </c>
      <c r="F50" s="127"/>
      <c r="G50" s="127"/>
      <c r="H50" s="127"/>
      <c r="I50" s="127"/>
      <c r="J50" s="127"/>
      <c r="K50" s="127"/>
    </row>
    <row r="51" spans="1:11" ht="23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23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23.25">
      <c r="A53" s="13"/>
      <c r="B53" s="13"/>
      <c r="C53" s="13"/>
      <c r="D53" s="13"/>
      <c r="E53" s="13"/>
      <c r="F53" s="13"/>
      <c r="G53" s="13"/>
      <c r="H53" s="13" t="s">
        <v>65</v>
      </c>
      <c r="I53" s="128"/>
      <c r="J53" s="128"/>
      <c r="K53" s="128"/>
    </row>
    <row r="54" spans="1:11" ht="23.25">
      <c r="A54" s="13"/>
      <c r="B54" s="13"/>
      <c r="C54" s="13"/>
      <c r="D54" s="13"/>
      <c r="E54" s="13"/>
      <c r="F54" s="13"/>
      <c r="G54" s="13"/>
      <c r="H54" s="13"/>
      <c r="I54" s="94"/>
      <c r="J54" s="94"/>
      <c r="K54" s="94"/>
    </row>
    <row r="55" spans="1:11" ht="23.25">
      <c r="A55" s="71"/>
      <c r="B55" s="71"/>
      <c r="C55" s="71"/>
      <c r="D55" s="72" t="s">
        <v>64</v>
      </c>
      <c r="E55" s="72"/>
      <c r="F55" s="72"/>
      <c r="G55" s="4" t="s">
        <v>67</v>
      </c>
      <c r="H55" s="71"/>
      <c r="I55" s="71"/>
      <c r="J55" s="71"/>
      <c r="K55" s="71"/>
    </row>
    <row r="56" spans="1:11" ht="23.25">
      <c r="A56" s="71"/>
      <c r="B56" s="71"/>
      <c r="C56" s="71"/>
      <c r="D56" s="135"/>
      <c r="E56" s="135"/>
      <c r="F56" s="135"/>
      <c r="G56" s="135"/>
      <c r="H56" s="71"/>
      <c r="I56" s="71"/>
      <c r="J56" s="71"/>
      <c r="K56" s="71"/>
    </row>
    <row r="57" spans="1:11" ht="23.25">
      <c r="A57" s="71"/>
      <c r="B57" s="72"/>
      <c r="C57" s="72"/>
      <c r="D57" s="170"/>
      <c r="E57" s="170"/>
      <c r="F57" s="170"/>
      <c r="G57" s="170"/>
      <c r="H57" s="72"/>
      <c r="I57" s="72"/>
      <c r="J57" s="4"/>
      <c r="K57" s="4"/>
    </row>
    <row r="58" spans="1:11" ht="23.25">
      <c r="A58" s="71"/>
      <c r="B58" s="72"/>
      <c r="C58" s="72"/>
      <c r="D58" s="103"/>
      <c r="E58" s="103"/>
      <c r="F58" s="103"/>
      <c r="G58" s="103"/>
      <c r="H58" s="72"/>
      <c r="I58" s="72"/>
      <c r="J58" s="4"/>
      <c r="K58" s="4"/>
    </row>
    <row r="59" spans="1:11" ht="23.25">
      <c r="A59" s="71"/>
      <c r="B59" s="72" t="s">
        <v>64</v>
      </c>
      <c r="C59" s="72"/>
      <c r="D59" s="72"/>
      <c r="E59" s="4" t="s">
        <v>68</v>
      </c>
      <c r="G59" s="72" t="s">
        <v>64</v>
      </c>
      <c r="H59" s="72"/>
      <c r="I59" s="4" t="s">
        <v>70</v>
      </c>
      <c r="J59" s="4"/>
      <c r="K59" s="4"/>
    </row>
    <row r="60" spans="1:11" ht="23.25">
      <c r="A60" s="71"/>
      <c r="B60" s="135"/>
      <c r="C60" s="135"/>
      <c r="D60" s="135"/>
      <c r="E60" s="135"/>
      <c r="G60" s="171"/>
      <c r="H60" s="171"/>
      <c r="I60" s="171"/>
      <c r="J60" s="171"/>
      <c r="K60" s="104"/>
    </row>
    <row r="61" spans="1:11" ht="23.25">
      <c r="A61" s="71"/>
      <c r="B61" s="170"/>
      <c r="C61" s="170"/>
      <c r="D61" s="170"/>
      <c r="E61" s="170"/>
      <c r="G61" s="170"/>
      <c r="H61" s="170"/>
      <c r="I61" s="170"/>
      <c r="J61" s="4"/>
      <c r="K61" s="4"/>
    </row>
    <row r="62" spans="1:11" ht="23.25">
      <c r="A62" s="71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23.25">
      <c r="A63" s="71"/>
      <c r="B63" s="4"/>
      <c r="C63" s="4"/>
      <c r="D63" s="103"/>
      <c r="E63" s="72"/>
      <c r="F63" s="72"/>
      <c r="G63" s="4"/>
      <c r="H63" s="4"/>
      <c r="I63" s="4"/>
      <c r="J63" s="4"/>
      <c r="K63" s="4"/>
    </row>
    <row r="64" spans="1:11" ht="23.25">
      <c r="A64" s="71"/>
      <c r="B64" s="4"/>
      <c r="C64" s="4"/>
      <c r="D64" s="103"/>
      <c r="E64" s="72"/>
      <c r="F64" s="72"/>
      <c r="G64" s="4"/>
      <c r="H64" s="4"/>
      <c r="I64" s="4"/>
      <c r="J64" s="4"/>
      <c r="K64" s="4"/>
    </row>
    <row r="65" spans="1:11" ht="23.25">
      <c r="A65" s="71"/>
      <c r="B65" s="72"/>
      <c r="C65" s="72"/>
      <c r="D65" s="4"/>
      <c r="E65" s="13"/>
      <c r="F65" s="4"/>
      <c r="G65" s="4"/>
      <c r="K65" s="4"/>
    </row>
    <row r="66" spans="1:11" ht="23.25">
      <c r="A66" s="71"/>
      <c r="B66" s="72"/>
      <c r="C66" s="104"/>
      <c r="D66" s="4"/>
      <c r="E66" s="4"/>
      <c r="F66" s="4"/>
      <c r="G66" s="4"/>
      <c r="K66" s="4"/>
    </row>
    <row r="67" spans="1:11" ht="23.25">
      <c r="A67" s="71"/>
      <c r="B67" s="4"/>
      <c r="C67" s="4"/>
      <c r="D67" s="4"/>
      <c r="E67" s="4"/>
      <c r="F67" s="4"/>
      <c r="G67" s="4"/>
      <c r="K67" s="4"/>
    </row>
    <row r="68" spans="1:11">
      <c r="E68" s="76"/>
    </row>
  </sheetData>
  <mergeCells count="41">
    <mergeCell ref="I18:J18"/>
    <mergeCell ref="A1:K1"/>
    <mergeCell ref="A2:K2"/>
    <mergeCell ref="C3:K3"/>
    <mergeCell ref="E6:F6"/>
    <mergeCell ref="G6:I6"/>
    <mergeCell ref="C7:E7"/>
    <mergeCell ref="A8:K8"/>
    <mergeCell ref="F9:G9"/>
    <mergeCell ref="I9:J9"/>
    <mergeCell ref="G11:H11"/>
    <mergeCell ref="I15:J15"/>
    <mergeCell ref="D44:E44"/>
    <mergeCell ref="G44:H44"/>
    <mergeCell ref="C26:K26"/>
    <mergeCell ref="D29:E29"/>
    <mergeCell ref="D30:E30"/>
    <mergeCell ref="H31:I31"/>
    <mergeCell ref="A33:K33"/>
    <mergeCell ref="H34:I34"/>
    <mergeCell ref="E39:F39"/>
    <mergeCell ref="G39:H39"/>
    <mergeCell ref="I39:J40"/>
    <mergeCell ref="E40:F40"/>
    <mergeCell ref="G40:H40"/>
    <mergeCell ref="B61:E61"/>
    <mergeCell ref="G61:I61"/>
    <mergeCell ref="C28:D28"/>
    <mergeCell ref="G7:H7"/>
    <mergeCell ref="E50:K50"/>
    <mergeCell ref="I53:K53"/>
    <mergeCell ref="D56:G56"/>
    <mergeCell ref="D57:G57"/>
    <mergeCell ref="B60:E60"/>
    <mergeCell ref="G60:J60"/>
    <mergeCell ref="G45:H45"/>
    <mergeCell ref="I45:K45"/>
    <mergeCell ref="F46:J46"/>
    <mergeCell ref="D48:E48"/>
    <mergeCell ref="G48:H48"/>
    <mergeCell ref="G49:H49"/>
  </mergeCells>
  <pageMargins left="0.26" right="0.13" top="0.75" bottom="0.75" header="0.3" footer="0.3"/>
  <pageSetup paperSize="9" orientation="portrait" r:id="rId1"/>
  <headerFooter>
    <oddHeader>&amp;R&amp;P/&amp;N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7C0F0-233D-4884-A8DB-9F87E022A06A}">
  <sheetPr>
    <tabColor rgb="FF92D050"/>
  </sheetPr>
  <dimension ref="A1:K68"/>
  <sheetViews>
    <sheetView topLeftCell="A20" zoomScaleNormal="100" workbookViewId="0">
      <selection activeCell="C30" sqref="C30"/>
    </sheetView>
  </sheetViews>
  <sheetFormatPr defaultRowHeight="15"/>
  <cols>
    <col min="1" max="1" width="6.7109375" customWidth="1"/>
    <col min="2" max="2" width="10.5703125" customWidth="1"/>
    <col min="3" max="3" width="9.28515625" customWidth="1"/>
    <col min="5" max="5" width="7.140625" customWidth="1"/>
    <col min="6" max="6" width="13.85546875" customWidth="1"/>
    <col min="7" max="7" width="7.28515625" customWidth="1"/>
    <col min="8" max="8" width="10.85546875" customWidth="1"/>
    <col min="9" max="9" width="9.140625" customWidth="1"/>
    <col min="10" max="10" width="7.42578125" customWidth="1"/>
    <col min="11" max="11" width="8" customWidth="1"/>
  </cols>
  <sheetData>
    <row r="1" spans="1:11" ht="23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</row>
    <row r="2" spans="1:11" ht="23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11" ht="23.25">
      <c r="A3" s="1" t="s">
        <v>2</v>
      </c>
      <c r="B3" s="2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23.25">
      <c r="A4" s="73" t="s">
        <v>62</v>
      </c>
      <c r="B4" s="73"/>
      <c r="C4" s="73" t="s">
        <v>121</v>
      </c>
      <c r="D4" s="73"/>
      <c r="E4" s="73"/>
      <c r="F4" s="73"/>
      <c r="G4" s="73"/>
      <c r="H4" s="73"/>
      <c r="I4" s="73"/>
      <c r="J4" s="73"/>
      <c r="K4" s="73"/>
    </row>
    <row r="5" spans="1:11" ht="23.25">
      <c r="A5" s="1" t="s">
        <v>3</v>
      </c>
      <c r="B5" s="2"/>
      <c r="C5" s="3"/>
      <c r="D5" s="2"/>
      <c r="E5" s="2"/>
      <c r="F5" s="2"/>
      <c r="G5" s="2"/>
      <c r="H5" s="2"/>
      <c r="I5" s="2"/>
      <c r="J5" s="2"/>
      <c r="K5" s="4"/>
    </row>
    <row r="6" spans="1:11" ht="23.25">
      <c r="A6" s="73" t="s">
        <v>63</v>
      </c>
      <c r="B6" s="74"/>
      <c r="C6" s="74"/>
      <c r="D6" s="74"/>
      <c r="E6" s="160" t="s">
        <v>4</v>
      </c>
      <c r="F6" s="160"/>
      <c r="G6" s="161"/>
      <c r="H6" s="161"/>
      <c r="I6" s="161"/>
      <c r="J6" s="4"/>
      <c r="K6" s="4"/>
    </row>
    <row r="7" spans="1:11" ht="23.25">
      <c r="A7" s="5" t="s">
        <v>5</v>
      </c>
      <c r="B7" s="6"/>
      <c r="C7" s="162"/>
      <c r="D7" s="162"/>
      <c r="E7" s="162"/>
      <c r="F7" s="7" t="s">
        <v>6</v>
      </c>
      <c r="G7" s="169" t="s">
        <v>7</v>
      </c>
      <c r="H7" s="169"/>
      <c r="I7" s="118"/>
      <c r="J7" s="118"/>
      <c r="K7" s="118"/>
    </row>
    <row r="8" spans="1:11" ht="23.25">
      <c r="A8" s="163" t="s">
        <v>238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1" ht="23.25">
      <c r="A9" s="8" t="s">
        <v>8</v>
      </c>
      <c r="B9" s="4"/>
      <c r="C9" s="9"/>
      <c r="D9" s="103" t="s">
        <v>9</v>
      </c>
      <c r="E9" s="2"/>
      <c r="F9" s="164"/>
      <c r="G9" s="165"/>
      <c r="H9" s="103" t="s">
        <v>10</v>
      </c>
      <c r="I9" s="166"/>
      <c r="J9" s="166"/>
      <c r="K9" s="11" t="s">
        <v>6</v>
      </c>
    </row>
    <row r="10" spans="1:11" ht="23.25">
      <c r="A10" s="12" t="s">
        <v>11</v>
      </c>
      <c r="B10" s="13"/>
      <c r="C10" s="13"/>
      <c r="D10" s="15" t="s">
        <v>12</v>
      </c>
      <c r="E10" s="16" t="s">
        <v>239</v>
      </c>
      <c r="F10" s="17"/>
      <c r="G10" s="17"/>
      <c r="H10" s="77"/>
      <c r="I10" s="77"/>
      <c r="J10" s="78">
        <f>I10-H10</f>
        <v>0</v>
      </c>
      <c r="K10" s="17"/>
    </row>
    <row r="11" spans="1:11" ht="23.25">
      <c r="A11" s="18"/>
      <c r="B11" s="105" t="s">
        <v>66</v>
      </c>
      <c r="C11" s="13"/>
      <c r="D11" s="15" t="s">
        <v>69</v>
      </c>
      <c r="E11" s="19"/>
      <c r="F11" s="20" t="s">
        <v>14</v>
      </c>
      <c r="G11" s="167">
        <f>C7</f>
        <v>0</v>
      </c>
      <c r="H11" s="167"/>
      <c r="I11" s="96" t="s">
        <v>6</v>
      </c>
      <c r="J11" s="100"/>
      <c r="K11" s="96"/>
    </row>
    <row r="12" spans="1:11" ht="23.25">
      <c r="A12" s="15"/>
      <c r="B12" s="13"/>
      <c r="C12" s="13"/>
      <c r="D12" s="15"/>
      <c r="E12" s="19"/>
      <c r="F12" s="21"/>
      <c r="G12" s="22"/>
      <c r="H12" s="23" t="str">
        <f>"( "&amp;BAHTTEXT(G11)&amp;" )"</f>
        <v>( ศูนย์บาทถ้วน )</v>
      </c>
      <c r="I12" s="23"/>
      <c r="J12" s="23"/>
      <c r="K12" s="99"/>
    </row>
    <row r="13" spans="1:11" ht="23.25">
      <c r="A13" s="2"/>
      <c r="B13" s="4"/>
      <c r="C13" s="4"/>
      <c r="D13" s="2"/>
      <c r="E13" s="24"/>
      <c r="F13" s="2"/>
      <c r="G13" s="4"/>
      <c r="H13" s="99"/>
      <c r="I13" s="99"/>
      <c r="J13" s="99"/>
      <c r="K13" s="99"/>
    </row>
    <row r="14" spans="1:11" ht="23.25">
      <c r="A14" s="18" t="s">
        <v>15</v>
      </c>
      <c r="B14" s="13"/>
      <c r="C14" s="25" t="s">
        <v>16</v>
      </c>
      <c r="D14" s="13" t="s">
        <v>240</v>
      </c>
      <c r="E14" s="15"/>
      <c r="F14" s="13"/>
      <c r="G14" s="13"/>
      <c r="H14" s="13"/>
      <c r="I14" s="13"/>
      <c r="J14" s="13"/>
      <c r="K14" s="13"/>
    </row>
    <row r="15" spans="1:11" s="89" customFormat="1" ht="23.25">
      <c r="A15" s="86"/>
      <c r="B15" s="2"/>
      <c r="C15" s="87" t="s">
        <v>18</v>
      </c>
      <c r="D15" s="11"/>
      <c r="E15" s="2"/>
      <c r="F15" s="2"/>
      <c r="G15" s="88"/>
      <c r="H15" s="106" t="s">
        <v>71</v>
      </c>
      <c r="I15" s="161"/>
      <c r="J15" s="161"/>
      <c r="K15" s="2"/>
    </row>
    <row r="16" spans="1:11" s="89" customFormat="1" ht="23.25">
      <c r="A16" s="90"/>
      <c r="B16" s="4"/>
      <c r="C16" s="91" t="s">
        <v>19</v>
      </c>
      <c r="D16" s="109">
        <v>1</v>
      </c>
      <c r="E16" s="91" t="s">
        <v>20</v>
      </c>
      <c r="F16" s="109">
        <v>1</v>
      </c>
      <c r="G16" s="91" t="s">
        <v>74</v>
      </c>
      <c r="H16" s="109">
        <v>1</v>
      </c>
      <c r="I16" s="92" t="s">
        <v>22</v>
      </c>
      <c r="J16" s="110">
        <v>1</v>
      </c>
      <c r="K16" s="29"/>
    </row>
    <row r="17" spans="1:11" ht="23.25">
      <c r="A17" s="27"/>
      <c r="B17" s="13"/>
      <c r="C17" s="28"/>
      <c r="D17" s="30"/>
      <c r="E17" s="28"/>
      <c r="F17" s="30"/>
      <c r="G17" s="28"/>
      <c r="H17" s="30"/>
      <c r="I17" s="28"/>
      <c r="J17" s="30"/>
      <c r="K17" s="31"/>
    </row>
    <row r="18" spans="1:11" ht="23.25">
      <c r="A18" s="32"/>
      <c r="B18" s="13"/>
      <c r="C18" s="18" t="s">
        <v>23</v>
      </c>
      <c r="D18" s="14"/>
      <c r="E18" s="15"/>
      <c r="F18" s="15"/>
      <c r="G18" s="26"/>
      <c r="H18" s="107" t="s">
        <v>71</v>
      </c>
      <c r="I18" s="168"/>
      <c r="J18" s="168"/>
      <c r="K18" s="15"/>
    </row>
    <row r="19" spans="1:11" ht="23.25">
      <c r="A19" s="32"/>
      <c r="B19" s="13"/>
      <c r="C19" s="28" t="s">
        <v>24</v>
      </c>
      <c r="D19" s="108">
        <v>1</v>
      </c>
      <c r="E19" s="20" t="s">
        <v>25</v>
      </c>
      <c r="F19" s="108">
        <v>1</v>
      </c>
      <c r="G19" s="20" t="s">
        <v>76</v>
      </c>
      <c r="H19" s="108">
        <v>1</v>
      </c>
      <c r="I19" s="20" t="s">
        <v>27</v>
      </c>
      <c r="J19" s="111">
        <v>1</v>
      </c>
      <c r="K19" s="33"/>
    </row>
    <row r="20" spans="1:11" ht="23.25">
      <c r="A20" s="32"/>
      <c r="B20" s="13"/>
      <c r="C20" s="28"/>
      <c r="D20" s="34"/>
      <c r="E20" s="20"/>
      <c r="F20" s="34"/>
      <c r="G20" s="20"/>
      <c r="H20" s="35"/>
      <c r="I20" s="20"/>
      <c r="J20" s="35"/>
      <c r="K20" s="13"/>
    </row>
    <row r="21" spans="1:11" ht="23.25">
      <c r="A21" s="32"/>
      <c r="B21" s="26"/>
      <c r="C21" s="18" t="s">
        <v>28</v>
      </c>
      <c r="D21" s="14"/>
      <c r="E21" s="15"/>
      <c r="F21" s="15"/>
      <c r="G21" s="26"/>
      <c r="H21" s="26"/>
      <c r="I21" s="26"/>
      <c r="J21" s="15"/>
      <c r="K21" s="15"/>
    </row>
    <row r="22" spans="1:11" ht="23.25">
      <c r="A22" s="32"/>
      <c r="B22" s="15"/>
      <c r="C22" s="36" t="s">
        <v>29</v>
      </c>
      <c r="D22" s="112">
        <f>D19/D16</f>
        <v>1</v>
      </c>
      <c r="E22" s="37" t="s">
        <v>30</v>
      </c>
      <c r="F22" s="112">
        <f>F19/F16</f>
        <v>1</v>
      </c>
      <c r="G22" s="38" t="s">
        <v>78</v>
      </c>
      <c r="H22" s="60">
        <f>H19/H16</f>
        <v>1</v>
      </c>
      <c r="I22" s="20" t="s">
        <v>32</v>
      </c>
      <c r="J22" s="39">
        <f>SUM(J19/J16)</f>
        <v>1</v>
      </c>
      <c r="K22" s="15"/>
    </row>
    <row r="23" spans="1:11" ht="23.25">
      <c r="A23" s="18" t="s">
        <v>33</v>
      </c>
      <c r="B23" s="15"/>
      <c r="C23" s="37" t="s">
        <v>34</v>
      </c>
      <c r="D23" s="40">
        <f>ROUNDDOWN(D22,3)</f>
        <v>1</v>
      </c>
      <c r="E23" s="37" t="s">
        <v>34</v>
      </c>
      <c r="F23" s="40">
        <f>ROUNDDOWN(F22,3)</f>
        <v>1</v>
      </c>
      <c r="G23" s="38"/>
      <c r="H23" s="40">
        <f>ROUNDDOWN(H22,3)</f>
        <v>1</v>
      </c>
      <c r="I23" s="41"/>
      <c r="J23" s="40">
        <f>ROUNDDOWN(J22,3)</f>
        <v>1</v>
      </c>
      <c r="K23" s="15"/>
    </row>
    <row r="24" spans="1:11" ht="23.25">
      <c r="A24" s="18"/>
      <c r="B24" s="15"/>
      <c r="C24" s="37"/>
      <c r="D24" s="83"/>
      <c r="E24" s="37"/>
      <c r="F24" s="42"/>
      <c r="G24" s="37"/>
      <c r="H24" s="43"/>
      <c r="I24" s="38"/>
      <c r="J24" s="44"/>
      <c r="K24" s="15"/>
    </row>
    <row r="25" spans="1:11" ht="23.25">
      <c r="A25" s="13"/>
      <c r="B25" s="13"/>
      <c r="C25" s="18" t="s">
        <v>35</v>
      </c>
      <c r="D25" s="45"/>
      <c r="E25" s="13"/>
      <c r="F25" s="13"/>
      <c r="G25" s="13"/>
      <c r="H25" s="13"/>
      <c r="I25" s="13"/>
      <c r="J25" s="13"/>
      <c r="K25" s="13"/>
    </row>
    <row r="26" spans="1:11" ht="23.25">
      <c r="A26" s="13"/>
      <c r="B26" s="98"/>
      <c r="C26" s="135" t="s">
        <v>241</v>
      </c>
      <c r="D26" s="135"/>
      <c r="E26" s="135"/>
      <c r="F26" s="135"/>
      <c r="G26" s="135"/>
      <c r="H26" s="135"/>
      <c r="I26" s="135"/>
      <c r="J26" s="135"/>
      <c r="K26" s="135"/>
    </row>
    <row r="27" spans="1:11" ht="23.25">
      <c r="A27" s="13"/>
      <c r="B27" s="15"/>
      <c r="C27" s="119">
        <v>0.35</v>
      </c>
      <c r="D27" s="46" t="s">
        <v>90</v>
      </c>
      <c r="E27" s="47">
        <f>D23</f>
        <v>1</v>
      </c>
      <c r="F27" s="48" t="s">
        <v>91</v>
      </c>
      <c r="G27" s="49">
        <f>F23</f>
        <v>1</v>
      </c>
      <c r="H27" s="50" t="s">
        <v>127</v>
      </c>
      <c r="I27" s="47">
        <f>+H23</f>
        <v>1</v>
      </c>
      <c r="J27" s="50" t="s">
        <v>39</v>
      </c>
      <c r="K27" s="49">
        <f>SUM(J23)</f>
        <v>1</v>
      </c>
    </row>
    <row r="28" spans="1:11" ht="23.25">
      <c r="A28" s="13"/>
      <c r="B28" s="13"/>
      <c r="C28" s="13" t="s">
        <v>128</v>
      </c>
      <c r="D28" s="113"/>
      <c r="E28" s="51">
        <f>SUM(0.2* E27)</f>
        <v>0.2</v>
      </c>
      <c r="F28" s="98" t="s">
        <v>41</v>
      </c>
      <c r="G28" s="51">
        <f>SUM(0.2*G27)</f>
        <v>0.2</v>
      </c>
      <c r="H28" s="98" t="s">
        <v>41</v>
      </c>
      <c r="I28" s="51">
        <f>SUM(0.15*I27)</f>
        <v>0.15</v>
      </c>
      <c r="J28" s="98" t="s">
        <v>41</v>
      </c>
      <c r="K28" s="51">
        <f>SUM(0.1*K27)</f>
        <v>0.1</v>
      </c>
    </row>
    <row r="29" spans="1:11" ht="23.25">
      <c r="A29" s="18" t="s">
        <v>33</v>
      </c>
      <c r="B29" s="18"/>
      <c r="C29" s="13" t="s">
        <v>128</v>
      </c>
      <c r="D29" s="136">
        <f>TRUNC(E28,3)</f>
        <v>0.2</v>
      </c>
      <c r="E29" s="136">
        <f>TRUNC(E28,3)</f>
        <v>0.2</v>
      </c>
      <c r="F29" s="98" t="s">
        <v>41</v>
      </c>
      <c r="G29" s="101">
        <f>TRUNC(G28,3)</f>
        <v>0.2</v>
      </c>
      <c r="H29" s="98" t="s">
        <v>42</v>
      </c>
      <c r="I29" s="102">
        <f>TRUNC(I28,3)</f>
        <v>0.15</v>
      </c>
      <c r="J29" s="98" t="s">
        <v>41</v>
      </c>
      <c r="K29" s="102">
        <f>TRUNC(K28,3)</f>
        <v>0.1</v>
      </c>
    </row>
    <row r="30" spans="1:11" ht="23.25">
      <c r="A30" s="13"/>
      <c r="B30" s="13"/>
      <c r="C30" s="38" t="s">
        <v>43</v>
      </c>
      <c r="D30" s="137">
        <f>C27+D29+G29+I29+K29</f>
        <v>1</v>
      </c>
      <c r="E30" s="137"/>
      <c r="F30" s="52"/>
      <c r="G30" s="53"/>
      <c r="H30" s="15"/>
      <c r="I30" s="15"/>
      <c r="J30" s="15"/>
      <c r="K30" s="13"/>
    </row>
    <row r="31" spans="1:11" ht="23.25">
      <c r="A31" s="13"/>
      <c r="B31" s="13"/>
      <c r="C31" s="54" t="s">
        <v>44</v>
      </c>
      <c r="D31" s="13"/>
      <c r="E31" s="13"/>
      <c r="F31" s="13"/>
      <c r="G31" s="13"/>
      <c r="H31" s="137">
        <f>TRUNC(D30,3)</f>
        <v>1</v>
      </c>
      <c r="I31" s="137"/>
      <c r="J31" s="13"/>
      <c r="K31" s="15"/>
    </row>
    <row r="32" spans="1:11" ht="23.25">
      <c r="A32" s="13"/>
      <c r="B32" s="13"/>
      <c r="C32" s="54"/>
      <c r="D32" s="13"/>
      <c r="E32" s="13"/>
      <c r="F32" s="13"/>
      <c r="G32" s="13"/>
      <c r="H32" s="97"/>
      <c r="I32" s="97"/>
      <c r="J32" s="13"/>
      <c r="K32" s="15"/>
    </row>
    <row r="33" spans="1:11" ht="23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3.25">
      <c r="A34" s="13"/>
      <c r="B34" s="13"/>
      <c r="C34" s="54" t="s">
        <v>45</v>
      </c>
      <c r="D34" s="13"/>
      <c r="E34" s="13"/>
      <c r="F34" s="13"/>
      <c r="G34" s="13"/>
      <c r="H34" s="139">
        <f>H31</f>
        <v>1</v>
      </c>
      <c r="I34" s="140"/>
      <c r="J34" s="13"/>
      <c r="K34" s="55"/>
    </row>
    <row r="35" spans="1:11" ht="23.25">
      <c r="A35" s="13"/>
      <c r="B35" s="13" t="s">
        <v>46</v>
      </c>
      <c r="C35" s="13"/>
      <c r="D35" s="13"/>
      <c r="E35" s="13"/>
      <c r="F35" s="13"/>
      <c r="G35" s="13"/>
      <c r="H35" s="83"/>
      <c r="I35" s="83"/>
      <c r="J35" s="13"/>
      <c r="K35" s="15"/>
    </row>
    <row r="36" spans="1:11" ht="23.25">
      <c r="A36" s="13"/>
      <c r="B36" s="13" t="s">
        <v>47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 ht="23.25">
      <c r="A37" s="13"/>
      <c r="B37" s="54" t="s">
        <v>48</v>
      </c>
      <c r="C37" s="98"/>
      <c r="D37" s="13"/>
      <c r="E37" s="56"/>
      <c r="F37" s="57"/>
      <c r="G37" s="58" t="s">
        <v>49</v>
      </c>
      <c r="H37" s="13"/>
      <c r="I37" s="59">
        <v>0.96</v>
      </c>
      <c r="J37" s="48"/>
      <c r="K37" s="60"/>
    </row>
    <row r="38" spans="1:11" ht="23.25">
      <c r="A38" s="13"/>
      <c r="B38" s="54" t="s">
        <v>50</v>
      </c>
      <c r="C38" s="98"/>
      <c r="D38" s="13"/>
      <c r="E38" s="56"/>
      <c r="F38" s="57"/>
      <c r="G38" s="61" t="s">
        <v>51</v>
      </c>
      <c r="H38" s="13"/>
      <c r="I38" s="59">
        <v>1.04</v>
      </c>
      <c r="J38" s="48"/>
      <c r="K38" s="60"/>
    </row>
    <row r="39" spans="1:11" ht="23.25">
      <c r="A39" s="13"/>
      <c r="B39" s="13"/>
      <c r="C39" s="96" t="s">
        <v>52</v>
      </c>
      <c r="D39" s="13"/>
      <c r="E39" s="141" t="str">
        <f>IF(H34&lt;=$I37,"ให้เรียกเงินคืน"," 0 ")</f>
        <v xml:space="preserve"> 0 </v>
      </c>
      <c r="F39" s="142"/>
      <c r="G39" s="143" t="str">
        <f>IF(H34&gt;=$I38,"ให้เพิ่มค่างาน"," 0 ")</f>
        <v xml:space="preserve"> 0 </v>
      </c>
      <c r="H39" s="144"/>
      <c r="I39" s="145" t="str">
        <f>IF(E39=G39,"อยู่ในช่วง 4%",0)</f>
        <v>อยู่ในช่วง 4%</v>
      </c>
      <c r="J39" s="146"/>
      <c r="K39" s="48"/>
    </row>
    <row r="40" spans="1:11" ht="23.25">
      <c r="A40" s="13"/>
      <c r="B40" s="13"/>
      <c r="C40" s="96" t="s">
        <v>53</v>
      </c>
      <c r="D40" s="13"/>
      <c r="E40" s="149">
        <f>IF(H34&lt;I37,"ต่ำกว่า 4 %", 0)</f>
        <v>0</v>
      </c>
      <c r="F40" s="150"/>
      <c r="G40" s="151" t="str">
        <f>IF(H34&gt;I38,"สูงกว่า 4%","0")</f>
        <v>0</v>
      </c>
      <c r="H40" s="152"/>
      <c r="I40" s="147"/>
      <c r="J40" s="148"/>
      <c r="K40" s="15"/>
    </row>
    <row r="41" spans="1:11" ht="23.25">
      <c r="A41" s="13"/>
      <c r="B41" s="13"/>
      <c r="C41" s="20" t="s">
        <v>54</v>
      </c>
      <c r="D41" s="54" t="s">
        <v>55</v>
      </c>
      <c r="E41" s="13"/>
      <c r="F41" s="13"/>
      <c r="G41" s="62" t="str">
        <f>IF($H$34&lt;$I$37,$I$37-$H$34,"ไม่มี")</f>
        <v>ไม่มี</v>
      </c>
      <c r="H41" s="63"/>
      <c r="I41" s="64"/>
      <c r="J41" s="13"/>
      <c r="K41" s="13"/>
    </row>
    <row r="42" spans="1:11" ht="23.25">
      <c r="A42" s="13"/>
      <c r="B42" s="13"/>
      <c r="C42" s="20"/>
      <c r="D42" s="54" t="s">
        <v>56</v>
      </c>
      <c r="E42" s="13"/>
      <c r="F42" s="13"/>
      <c r="G42" s="62" t="str">
        <f>IF(H34&gt;=I38,H34-I38,"ไม่มี")</f>
        <v>ไม่มี</v>
      </c>
      <c r="H42" s="63"/>
      <c r="I42" s="64"/>
      <c r="J42" s="13"/>
      <c r="K42" s="13"/>
    </row>
    <row r="43" spans="1:11" ht="23.25">
      <c r="A43" s="13"/>
      <c r="B43" s="13"/>
      <c r="C43" s="13"/>
      <c r="D43" s="13"/>
      <c r="E43" s="65" t="s">
        <v>57</v>
      </c>
      <c r="F43" s="66" t="s">
        <v>58</v>
      </c>
      <c r="G43" s="67"/>
      <c r="H43" s="57"/>
      <c r="I43" s="68"/>
      <c r="J43" s="57"/>
      <c r="K43" s="57"/>
    </row>
    <row r="44" spans="1:11" ht="23.25">
      <c r="A44" s="20"/>
      <c r="B44" s="13" t="s">
        <v>59</v>
      </c>
      <c r="C44" s="13"/>
      <c r="D44" s="132" t="str">
        <f>E39</f>
        <v xml:space="preserve"> 0 </v>
      </c>
      <c r="E44" s="132"/>
      <c r="F44" s="20" t="s">
        <v>60</v>
      </c>
      <c r="G44" s="133">
        <f>I9</f>
        <v>0</v>
      </c>
      <c r="H44" s="133"/>
      <c r="I44" s="95" t="s">
        <v>61</v>
      </c>
      <c r="J44" s="69">
        <f>IF(G41="ไม่มี",0,G41)</f>
        <v>0</v>
      </c>
      <c r="K44" s="70"/>
    </row>
    <row r="45" spans="1:11" ht="23.25">
      <c r="A45" s="13"/>
      <c r="B45" s="13"/>
      <c r="C45" s="13"/>
      <c r="D45" s="13"/>
      <c r="E45" s="13"/>
      <c r="F45" s="20" t="s">
        <v>60</v>
      </c>
      <c r="G45" s="129">
        <f>IF(D44="ให้เรียกเงินคืน",(G44*J44),0)</f>
        <v>0</v>
      </c>
      <c r="H45" s="129"/>
      <c r="I45" s="130"/>
      <c r="J45" s="130"/>
      <c r="K45" s="130"/>
    </row>
    <row r="46" spans="1:11" ht="23.25">
      <c r="A46" s="26"/>
      <c r="B46" s="26"/>
      <c r="C46" s="26"/>
      <c r="D46" s="26"/>
      <c r="E46" s="26"/>
      <c r="F46" s="131" t="str">
        <f>BAHTTEXT(G45)</f>
        <v>ศูนย์บาทถ้วน</v>
      </c>
      <c r="G46" s="131"/>
      <c r="H46" s="131"/>
      <c r="I46" s="131"/>
      <c r="J46" s="131"/>
      <c r="K46" s="99"/>
    </row>
    <row r="47" spans="1:11" ht="23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23.25">
      <c r="A48" s="13"/>
      <c r="B48" s="13" t="s">
        <v>59</v>
      </c>
      <c r="C48" s="13"/>
      <c r="D48" s="132" t="str">
        <f>G39</f>
        <v xml:space="preserve"> 0 </v>
      </c>
      <c r="E48" s="132"/>
      <c r="F48" s="20" t="s">
        <v>60</v>
      </c>
      <c r="G48" s="133">
        <f>G44</f>
        <v>0</v>
      </c>
      <c r="H48" s="133"/>
      <c r="I48" s="95" t="s">
        <v>61</v>
      </c>
      <c r="J48" s="69">
        <f>IF(G42="ไม่มี",0,G42)</f>
        <v>0</v>
      </c>
      <c r="K48" s="13"/>
    </row>
    <row r="49" spans="1:11" ht="23.25">
      <c r="A49" s="13"/>
      <c r="B49" s="13"/>
      <c r="C49" s="13"/>
      <c r="D49" s="13"/>
      <c r="E49" s="13"/>
      <c r="F49" s="20" t="s">
        <v>60</v>
      </c>
      <c r="G49" s="134">
        <f>IF(D48=" 0 ",0,G48*J48)</f>
        <v>0</v>
      </c>
      <c r="H49" s="134"/>
      <c r="I49" s="13"/>
      <c r="J49" s="13"/>
      <c r="K49" s="13"/>
    </row>
    <row r="50" spans="1:11" ht="23.25">
      <c r="A50" s="13"/>
      <c r="B50" s="26"/>
      <c r="C50" s="26"/>
      <c r="D50" s="26"/>
      <c r="E50" s="127" t="str">
        <f>BAHTTEXT(G49)</f>
        <v>ศูนย์บาทถ้วน</v>
      </c>
      <c r="F50" s="127"/>
      <c r="G50" s="127"/>
      <c r="H50" s="127"/>
      <c r="I50" s="127"/>
      <c r="J50" s="127"/>
      <c r="K50" s="127"/>
    </row>
    <row r="51" spans="1:11" ht="23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23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23.25">
      <c r="A53" s="13"/>
      <c r="B53" s="13"/>
      <c r="C53" s="13"/>
      <c r="D53" s="13"/>
      <c r="E53" s="13"/>
      <c r="F53" s="13"/>
      <c r="G53" s="13"/>
      <c r="H53" s="13" t="s">
        <v>65</v>
      </c>
      <c r="I53" s="128"/>
      <c r="J53" s="128"/>
      <c r="K53" s="128"/>
    </row>
    <row r="54" spans="1:11" ht="23.25">
      <c r="A54" s="13"/>
      <c r="B54" s="13"/>
      <c r="C54" s="13"/>
      <c r="D54" s="13"/>
      <c r="E54" s="13"/>
      <c r="F54" s="13"/>
      <c r="G54" s="13"/>
      <c r="H54" s="13"/>
      <c r="I54" s="94"/>
      <c r="J54" s="94"/>
      <c r="K54" s="94"/>
    </row>
    <row r="55" spans="1:11" ht="23.25">
      <c r="A55" s="71"/>
      <c r="B55" s="71"/>
      <c r="C55" s="71"/>
      <c r="D55" s="72" t="s">
        <v>64</v>
      </c>
      <c r="E55" s="72"/>
      <c r="F55" s="72"/>
      <c r="G55" s="4" t="s">
        <v>67</v>
      </c>
      <c r="H55" s="71"/>
      <c r="I55" s="71"/>
      <c r="J55" s="71"/>
      <c r="K55" s="71"/>
    </row>
    <row r="56" spans="1:11" ht="23.25">
      <c r="A56" s="71"/>
      <c r="B56" s="71"/>
      <c r="C56" s="71"/>
      <c r="D56" s="135"/>
      <c r="E56" s="135"/>
      <c r="F56" s="135"/>
      <c r="G56" s="135"/>
      <c r="H56" s="71"/>
      <c r="I56" s="71"/>
      <c r="J56" s="71"/>
      <c r="K56" s="71"/>
    </row>
    <row r="57" spans="1:11" ht="23.25">
      <c r="A57" s="71"/>
      <c r="B57" s="72"/>
      <c r="C57" s="72"/>
      <c r="D57" s="170"/>
      <c r="E57" s="170"/>
      <c r="F57" s="170"/>
      <c r="G57" s="170"/>
      <c r="H57" s="72"/>
      <c r="I57" s="72"/>
      <c r="J57" s="4"/>
      <c r="K57" s="4"/>
    </row>
    <row r="58" spans="1:11" ht="23.25">
      <c r="A58" s="71"/>
      <c r="B58" s="72"/>
      <c r="C58" s="72"/>
      <c r="D58" s="103"/>
      <c r="E58" s="103"/>
      <c r="F58" s="103"/>
      <c r="G58" s="103"/>
      <c r="H58" s="72"/>
      <c r="I58" s="72"/>
      <c r="J58" s="4"/>
      <c r="K58" s="4"/>
    </row>
    <row r="59" spans="1:11" ht="23.25">
      <c r="A59" s="71"/>
      <c r="B59" s="72" t="s">
        <v>64</v>
      </c>
      <c r="C59" s="72"/>
      <c r="D59" s="72"/>
      <c r="E59" s="4" t="s">
        <v>68</v>
      </c>
      <c r="G59" s="72" t="s">
        <v>64</v>
      </c>
      <c r="H59" s="72"/>
      <c r="I59" s="4" t="s">
        <v>70</v>
      </c>
      <c r="J59" s="4"/>
      <c r="K59" s="4"/>
    </row>
    <row r="60" spans="1:11" ht="23.25">
      <c r="A60" s="71"/>
      <c r="B60" s="135"/>
      <c r="C60" s="135"/>
      <c r="D60" s="135"/>
      <c r="E60" s="135"/>
      <c r="G60" s="171"/>
      <c r="H60" s="171"/>
      <c r="I60" s="171"/>
      <c r="J60" s="171"/>
      <c r="K60" s="104"/>
    </row>
    <row r="61" spans="1:11" ht="23.25">
      <c r="A61" s="71"/>
      <c r="B61" s="170"/>
      <c r="C61" s="170"/>
      <c r="D61" s="170"/>
      <c r="E61" s="170"/>
      <c r="G61" s="170"/>
      <c r="H61" s="170"/>
      <c r="I61" s="170"/>
      <c r="J61" s="4"/>
      <c r="K61" s="4"/>
    </row>
    <row r="62" spans="1:11" ht="23.25">
      <c r="A62" s="71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23.25">
      <c r="A63" s="71"/>
      <c r="B63" s="4"/>
      <c r="C63" s="4"/>
      <c r="D63" s="103"/>
      <c r="E63" s="72"/>
      <c r="F63" s="72"/>
      <c r="G63" s="4"/>
      <c r="H63" s="4"/>
      <c r="I63" s="4"/>
      <c r="J63" s="4"/>
      <c r="K63" s="4"/>
    </row>
    <row r="64" spans="1:11" ht="23.25">
      <c r="A64" s="71"/>
      <c r="B64" s="4"/>
      <c r="C64" s="4"/>
      <c r="D64" s="103"/>
      <c r="E64" s="72"/>
      <c r="F64" s="72"/>
      <c r="G64" s="4"/>
      <c r="H64" s="4"/>
      <c r="I64" s="4"/>
      <c r="J64" s="4"/>
      <c r="K64" s="4"/>
    </row>
    <row r="65" spans="1:11" ht="23.25">
      <c r="A65" s="71"/>
      <c r="B65" s="72"/>
      <c r="C65" s="72"/>
      <c r="D65" s="4"/>
      <c r="E65" s="13"/>
      <c r="F65" s="4"/>
      <c r="G65" s="4"/>
      <c r="K65" s="4"/>
    </row>
    <row r="66" spans="1:11" ht="23.25">
      <c r="A66" s="71"/>
      <c r="B66" s="72"/>
      <c r="C66" s="104"/>
      <c r="D66" s="4"/>
      <c r="E66" s="4"/>
      <c r="F66" s="4"/>
      <c r="G66" s="4"/>
      <c r="K66" s="4"/>
    </row>
    <row r="67" spans="1:11" ht="23.25">
      <c r="A67" s="71"/>
      <c r="B67" s="4"/>
      <c r="C67" s="4"/>
      <c r="D67" s="4"/>
      <c r="E67" s="4"/>
      <c r="F67" s="4"/>
      <c r="G67" s="4"/>
      <c r="K67" s="4"/>
    </row>
    <row r="68" spans="1:11">
      <c r="E68" s="76"/>
    </row>
  </sheetData>
  <mergeCells count="40">
    <mergeCell ref="C7:E7"/>
    <mergeCell ref="G7:H7"/>
    <mergeCell ref="A1:K1"/>
    <mergeCell ref="A2:K2"/>
    <mergeCell ref="C3:K3"/>
    <mergeCell ref="E6:F6"/>
    <mergeCell ref="G6:I6"/>
    <mergeCell ref="H34:I34"/>
    <mergeCell ref="A8:K8"/>
    <mergeCell ref="F9:G9"/>
    <mergeCell ref="I9:J9"/>
    <mergeCell ref="G11:H11"/>
    <mergeCell ref="I15:J15"/>
    <mergeCell ref="I18:J18"/>
    <mergeCell ref="C26:K26"/>
    <mergeCell ref="D29:E29"/>
    <mergeCell ref="D30:E30"/>
    <mergeCell ref="H31:I31"/>
    <mergeCell ref="A33:K33"/>
    <mergeCell ref="G49:H49"/>
    <mergeCell ref="E39:F39"/>
    <mergeCell ref="G39:H39"/>
    <mergeCell ref="I39:J40"/>
    <mergeCell ref="E40:F40"/>
    <mergeCell ref="G40:H40"/>
    <mergeCell ref="D44:E44"/>
    <mergeCell ref="G44:H44"/>
    <mergeCell ref="G45:H45"/>
    <mergeCell ref="I45:K45"/>
    <mergeCell ref="F46:J46"/>
    <mergeCell ref="D48:E48"/>
    <mergeCell ref="G48:H48"/>
    <mergeCell ref="B61:E61"/>
    <mergeCell ref="G61:I61"/>
    <mergeCell ref="E50:K50"/>
    <mergeCell ref="I53:K53"/>
    <mergeCell ref="D56:G56"/>
    <mergeCell ref="D57:G57"/>
    <mergeCell ref="B60:E60"/>
    <mergeCell ref="G60:J60"/>
  </mergeCells>
  <pageMargins left="0.26" right="0.13" top="0.75" bottom="0.75" header="0.3" footer="0.3"/>
  <pageSetup paperSize="9" orientation="portrait" r:id="rId1"/>
  <headerFooter>
    <oddHeader>&amp;R&amp;P/&amp;N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4ED24-1666-4F25-A589-333226B11684}">
  <sheetPr>
    <tabColor rgb="FF92D050"/>
  </sheetPr>
  <dimension ref="A1:K68"/>
  <sheetViews>
    <sheetView topLeftCell="A19" zoomScaleNormal="100" workbookViewId="0">
      <selection activeCell="C30" sqref="C30"/>
    </sheetView>
  </sheetViews>
  <sheetFormatPr defaultRowHeight="15"/>
  <cols>
    <col min="1" max="1" width="6.7109375" customWidth="1"/>
    <col min="2" max="2" width="10.5703125" customWidth="1"/>
    <col min="3" max="3" width="9.28515625" customWidth="1"/>
    <col min="5" max="5" width="7.140625" customWidth="1"/>
    <col min="6" max="6" width="13.85546875" customWidth="1"/>
    <col min="7" max="7" width="7.28515625" customWidth="1"/>
    <col min="8" max="8" width="10.85546875" customWidth="1"/>
    <col min="9" max="9" width="9.140625" customWidth="1"/>
    <col min="10" max="10" width="7.42578125" customWidth="1"/>
    <col min="11" max="11" width="8" customWidth="1"/>
  </cols>
  <sheetData>
    <row r="1" spans="1:11" ht="23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</row>
    <row r="2" spans="1:11" ht="23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11" ht="23.25">
      <c r="A3" s="1" t="s">
        <v>2</v>
      </c>
      <c r="B3" s="2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23.25">
      <c r="A4" s="73" t="s">
        <v>62</v>
      </c>
      <c r="B4" s="73"/>
      <c r="C4" s="73" t="s">
        <v>121</v>
      </c>
      <c r="D4" s="73"/>
      <c r="E4" s="73"/>
      <c r="F4" s="73"/>
      <c r="G4" s="73"/>
      <c r="H4" s="73"/>
      <c r="I4" s="73"/>
      <c r="J4" s="73"/>
      <c r="K4" s="73"/>
    </row>
    <row r="5" spans="1:11" ht="23.25">
      <c r="A5" s="1" t="s">
        <v>3</v>
      </c>
      <c r="B5" s="2"/>
      <c r="C5" s="3"/>
      <c r="D5" s="2"/>
      <c r="E5" s="2"/>
      <c r="F5" s="2"/>
      <c r="G5" s="2"/>
      <c r="H5" s="2"/>
      <c r="I5" s="2"/>
      <c r="J5" s="2"/>
      <c r="K5" s="4"/>
    </row>
    <row r="6" spans="1:11" ht="23.25">
      <c r="A6" s="73" t="s">
        <v>63</v>
      </c>
      <c r="B6" s="74"/>
      <c r="C6" s="74"/>
      <c r="D6" s="74"/>
      <c r="E6" s="160" t="s">
        <v>4</v>
      </c>
      <c r="F6" s="160"/>
      <c r="G6" s="161"/>
      <c r="H6" s="161"/>
      <c r="I6" s="161"/>
      <c r="J6" s="4"/>
      <c r="K6" s="4"/>
    </row>
    <row r="7" spans="1:11" ht="23.25">
      <c r="A7" s="5" t="s">
        <v>5</v>
      </c>
      <c r="B7" s="6"/>
      <c r="C7" s="162"/>
      <c r="D7" s="162"/>
      <c r="E7" s="162"/>
      <c r="F7" s="7" t="s">
        <v>6</v>
      </c>
      <c r="G7" s="169" t="s">
        <v>7</v>
      </c>
      <c r="H7" s="169"/>
      <c r="I7" s="118"/>
      <c r="J7" s="118"/>
      <c r="K7" s="118"/>
    </row>
    <row r="8" spans="1:11" ht="23.25">
      <c r="A8" s="163" t="s">
        <v>242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1" ht="23.25">
      <c r="A9" s="8" t="s">
        <v>8</v>
      </c>
      <c r="B9" s="4"/>
      <c r="C9" s="9"/>
      <c r="D9" s="103" t="s">
        <v>9</v>
      </c>
      <c r="E9" s="2"/>
      <c r="F9" s="164"/>
      <c r="G9" s="165"/>
      <c r="H9" s="103" t="s">
        <v>10</v>
      </c>
      <c r="I9" s="166"/>
      <c r="J9" s="166"/>
      <c r="K9" s="11" t="s">
        <v>6</v>
      </c>
    </row>
    <row r="10" spans="1:11" ht="23.25">
      <c r="A10" s="12" t="s">
        <v>11</v>
      </c>
      <c r="B10" s="13"/>
      <c r="C10" s="13"/>
      <c r="D10" s="15" t="s">
        <v>12</v>
      </c>
      <c r="E10" s="16" t="s">
        <v>243</v>
      </c>
      <c r="F10" s="17"/>
      <c r="G10" s="17"/>
      <c r="H10" s="77"/>
      <c r="I10" s="77"/>
      <c r="J10" s="78">
        <f>I10-H10</f>
        <v>0</v>
      </c>
      <c r="K10" s="17"/>
    </row>
    <row r="11" spans="1:11" ht="23.25">
      <c r="A11" s="18"/>
      <c r="B11" s="105" t="s">
        <v>66</v>
      </c>
      <c r="C11" s="13"/>
      <c r="D11" s="15" t="s">
        <v>69</v>
      </c>
      <c r="E11" s="19"/>
      <c r="F11" s="20" t="s">
        <v>14</v>
      </c>
      <c r="G11" s="167">
        <f>C7</f>
        <v>0</v>
      </c>
      <c r="H11" s="167"/>
      <c r="I11" s="96" t="s">
        <v>6</v>
      </c>
      <c r="J11" s="100"/>
      <c r="K11" s="96"/>
    </row>
    <row r="12" spans="1:11" ht="23.25">
      <c r="A12" s="15"/>
      <c r="B12" s="13"/>
      <c r="C12" s="13"/>
      <c r="D12" s="15"/>
      <c r="E12" s="19"/>
      <c r="F12" s="21"/>
      <c r="G12" s="22"/>
      <c r="H12" s="23" t="str">
        <f>"( "&amp;BAHTTEXT(G11)&amp;" )"</f>
        <v>( ศูนย์บาทถ้วน )</v>
      </c>
      <c r="I12" s="23"/>
      <c r="J12" s="23"/>
      <c r="K12" s="99"/>
    </row>
    <row r="13" spans="1:11" ht="23.25">
      <c r="A13" s="2"/>
      <c r="B13" s="4"/>
      <c r="C13" s="4"/>
      <c r="D13" s="2"/>
      <c r="E13" s="24"/>
      <c r="F13" s="2"/>
      <c r="G13" s="4"/>
      <c r="H13" s="99"/>
      <c r="I13" s="99"/>
      <c r="J13" s="99"/>
      <c r="K13" s="99"/>
    </row>
    <row r="14" spans="1:11" ht="23.25">
      <c r="A14" s="18" t="s">
        <v>15</v>
      </c>
      <c r="B14" s="13"/>
      <c r="C14" s="25" t="s">
        <v>16</v>
      </c>
      <c r="D14" s="13" t="s">
        <v>244</v>
      </c>
      <c r="E14" s="15"/>
      <c r="F14" s="13"/>
      <c r="G14" s="13"/>
      <c r="H14" s="13"/>
      <c r="I14" s="13"/>
      <c r="J14" s="13"/>
      <c r="K14" s="13"/>
    </row>
    <row r="15" spans="1:11" s="89" customFormat="1" ht="23.25">
      <c r="A15" s="86"/>
      <c r="B15" s="2"/>
      <c r="C15" s="87" t="s">
        <v>18</v>
      </c>
      <c r="D15" s="11"/>
      <c r="E15" s="2"/>
      <c r="F15" s="2"/>
      <c r="G15" s="88"/>
      <c r="H15" s="106" t="s">
        <v>71</v>
      </c>
      <c r="I15" s="161"/>
      <c r="J15" s="161"/>
      <c r="K15" s="2"/>
    </row>
    <row r="16" spans="1:11" s="89" customFormat="1" ht="23.25">
      <c r="A16" s="90"/>
      <c r="B16" s="4"/>
      <c r="C16" s="91" t="s">
        <v>19</v>
      </c>
      <c r="D16" s="109">
        <v>1</v>
      </c>
      <c r="E16" s="91" t="s">
        <v>20</v>
      </c>
      <c r="F16" s="109">
        <v>1</v>
      </c>
      <c r="G16" s="91" t="s">
        <v>22</v>
      </c>
      <c r="H16" s="109">
        <v>1</v>
      </c>
      <c r="I16" s="92"/>
      <c r="J16" s="114"/>
      <c r="K16" s="31"/>
    </row>
    <row r="17" spans="1:11" ht="23.25">
      <c r="A17" s="27"/>
      <c r="B17" s="13"/>
      <c r="C17" s="28"/>
      <c r="D17" s="30"/>
      <c r="E17" s="28"/>
      <c r="F17" s="30"/>
      <c r="G17" s="28"/>
      <c r="H17" s="30"/>
      <c r="I17" s="28"/>
      <c r="J17" s="30"/>
      <c r="K17" s="31"/>
    </row>
    <row r="18" spans="1:11" ht="23.25">
      <c r="A18" s="32"/>
      <c r="B18" s="13"/>
      <c r="C18" s="18" t="s">
        <v>23</v>
      </c>
      <c r="D18" s="14"/>
      <c r="E18" s="15"/>
      <c r="F18" s="15"/>
      <c r="G18" s="26"/>
      <c r="H18" s="107" t="s">
        <v>71</v>
      </c>
      <c r="I18" s="168"/>
      <c r="J18" s="168"/>
      <c r="K18" s="15"/>
    </row>
    <row r="19" spans="1:11" ht="23.25">
      <c r="A19" s="32"/>
      <c r="B19" s="13"/>
      <c r="C19" s="28" t="s">
        <v>24</v>
      </c>
      <c r="D19" s="108">
        <v>1</v>
      </c>
      <c r="E19" s="20" t="s">
        <v>25</v>
      </c>
      <c r="F19" s="108">
        <v>1</v>
      </c>
      <c r="G19" s="20" t="s">
        <v>27</v>
      </c>
      <c r="H19" s="108">
        <v>1</v>
      </c>
      <c r="I19" s="20"/>
      <c r="J19" s="115"/>
      <c r="K19" s="26"/>
    </row>
    <row r="20" spans="1:11" ht="23.25">
      <c r="A20" s="32"/>
      <c r="B20" s="13"/>
      <c r="C20" s="28"/>
      <c r="D20" s="34"/>
      <c r="E20" s="20"/>
      <c r="F20" s="34"/>
      <c r="G20" s="20"/>
      <c r="H20" s="35"/>
      <c r="I20" s="20"/>
      <c r="J20" s="35"/>
      <c r="K20" s="13"/>
    </row>
    <row r="21" spans="1:11" ht="23.25">
      <c r="A21" s="32"/>
      <c r="B21" s="26"/>
      <c r="C21" s="18" t="s">
        <v>28</v>
      </c>
      <c r="D21" s="14"/>
      <c r="E21" s="15"/>
      <c r="F21" s="15"/>
      <c r="G21" s="26"/>
      <c r="H21" s="26"/>
      <c r="I21" s="26"/>
      <c r="J21" s="15"/>
      <c r="K21" s="15"/>
    </row>
    <row r="22" spans="1:11" ht="23.25">
      <c r="A22" s="32"/>
      <c r="B22" s="15"/>
      <c r="C22" s="36" t="s">
        <v>29</v>
      </c>
      <c r="D22" s="112">
        <f>D19/D16</f>
        <v>1</v>
      </c>
      <c r="E22" s="37" t="s">
        <v>30</v>
      </c>
      <c r="F22" s="112">
        <f>F19/F16</f>
        <v>1</v>
      </c>
      <c r="G22" s="38" t="s">
        <v>32</v>
      </c>
      <c r="H22" s="60">
        <f>H19/H16</f>
        <v>1</v>
      </c>
      <c r="I22" s="20"/>
      <c r="J22" s="39"/>
      <c r="K22" s="15"/>
    </row>
    <row r="23" spans="1:11" ht="23.25">
      <c r="A23" s="18" t="s">
        <v>33</v>
      </c>
      <c r="B23" s="15"/>
      <c r="C23" s="37" t="s">
        <v>34</v>
      </c>
      <c r="D23" s="40">
        <f>ROUNDDOWN(D22,3)</f>
        <v>1</v>
      </c>
      <c r="E23" s="37" t="s">
        <v>34</v>
      </c>
      <c r="F23" s="40">
        <f>ROUNDDOWN(F22,3)</f>
        <v>1</v>
      </c>
      <c r="G23" s="38"/>
      <c r="H23" s="40">
        <f>ROUNDDOWN(H22,3)</f>
        <v>1</v>
      </c>
      <c r="I23" s="116"/>
      <c r="J23" s="83"/>
      <c r="K23" s="15"/>
    </row>
    <row r="24" spans="1:11" ht="23.25">
      <c r="A24" s="18"/>
      <c r="B24" s="15"/>
      <c r="C24" s="37"/>
      <c r="D24" s="83"/>
      <c r="E24" s="37"/>
      <c r="F24" s="42"/>
      <c r="G24" s="37"/>
      <c r="H24" s="43"/>
      <c r="I24" s="38"/>
      <c r="J24" s="44"/>
      <c r="K24" s="15"/>
    </row>
    <row r="25" spans="1:11" ht="23.25">
      <c r="A25" s="13"/>
      <c r="B25" s="13"/>
      <c r="C25" s="18" t="s">
        <v>35</v>
      </c>
      <c r="D25" s="45"/>
      <c r="E25" s="13"/>
      <c r="F25" s="13"/>
      <c r="G25" s="13"/>
      <c r="H25" s="13"/>
      <c r="I25" s="13"/>
      <c r="J25" s="13"/>
      <c r="K25" s="13"/>
    </row>
    <row r="26" spans="1:11" ht="23.25">
      <c r="A26" s="13"/>
      <c r="B26" s="98"/>
      <c r="C26" s="135" t="s">
        <v>245</v>
      </c>
      <c r="D26" s="135"/>
      <c r="E26" s="135"/>
      <c r="F26" s="135"/>
      <c r="G26" s="135"/>
      <c r="H26" s="135"/>
      <c r="I26" s="135"/>
      <c r="J26" s="135"/>
      <c r="K26" s="135"/>
    </row>
    <row r="27" spans="1:11" ht="23.25">
      <c r="A27" s="13"/>
      <c r="B27" s="15"/>
      <c r="C27" s="119">
        <v>0.5</v>
      </c>
      <c r="D27" s="46" t="s">
        <v>90</v>
      </c>
      <c r="E27" s="47">
        <f>D23</f>
        <v>1</v>
      </c>
      <c r="F27" s="48" t="s">
        <v>126</v>
      </c>
      <c r="G27" s="49">
        <f>F23</f>
        <v>1</v>
      </c>
      <c r="H27" s="50" t="s">
        <v>127</v>
      </c>
      <c r="I27" s="47">
        <f>+H23</f>
        <v>1</v>
      </c>
      <c r="J27" s="50"/>
      <c r="K27" s="49"/>
    </row>
    <row r="28" spans="1:11" ht="23.25">
      <c r="A28" s="13"/>
      <c r="B28" s="13"/>
      <c r="C28" s="13" t="s">
        <v>177</v>
      </c>
      <c r="D28" s="113"/>
      <c r="E28" s="51">
        <f>SUM(0.2* E27)</f>
        <v>0.2</v>
      </c>
      <c r="F28" s="98" t="s">
        <v>41</v>
      </c>
      <c r="G28" s="51">
        <f>SUM(0.15*G27)</f>
        <v>0.15</v>
      </c>
      <c r="H28" s="98" t="s">
        <v>41</v>
      </c>
      <c r="I28" s="51">
        <f>SUM(0.15*I27)</f>
        <v>0.15</v>
      </c>
      <c r="J28" s="98"/>
      <c r="K28" s="51"/>
    </row>
    <row r="29" spans="1:11" ht="23.25">
      <c r="A29" s="18" t="s">
        <v>33</v>
      </c>
      <c r="B29" s="18"/>
      <c r="C29" s="13" t="s">
        <v>177</v>
      </c>
      <c r="D29" s="136">
        <f>TRUNC(E28,3)</f>
        <v>0.2</v>
      </c>
      <c r="E29" s="136">
        <f>TRUNC(E28,3)</f>
        <v>0.2</v>
      </c>
      <c r="F29" s="98" t="s">
        <v>41</v>
      </c>
      <c r="G29" s="101">
        <f>TRUNC(G28,3)</f>
        <v>0.15</v>
      </c>
      <c r="H29" s="98" t="s">
        <v>42</v>
      </c>
      <c r="I29" s="102">
        <f>TRUNC(I28,3)</f>
        <v>0.15</v>
      </c>
      <c r="J29" s="98"/>
      <c r="K29" s="102"/>
    </row>
    <row r="30" spans="1:11" ht="23.25">
      <c r="A30" s="13"/>
      <c r="B30" s="13"/>
      <c r="C30" s="38" t="s">
        <v>43</v>
      </c>
      <c r="D30" s="137">
        <f>C27+D29+G29+I29+K29</f>
        <v>1</v>
      </c>
      <c r="E30" s="137"/>
      <c r="F30" s="52"/>
      <c r="G30" s="53"/>
      <c r="H30" s="15"/>
      <c r="I30" s="15"/>
      <c r="J30" s="15"/>
      <c r="K30" s="13"/>
    </row>
    <row r="31" spans="1:11" ht="23.25">
      <c r="A31" s="13"/>
      <c r="B31" s="13"/>
      <c r="C31" s="54" t="s">
        <v>44</v>
      </c>
      <c r="D31" s="13"/>
      <c r="E31" s="13"/>
      <c r="F31" s="13"/>
      <c r="G31" s="13"/>
      <c r="H31" s="137">
        <f>TRUNC(D30,3)</f>
        <v>1</v>
      </c>
      <c r="I31" s="137"/>
      <c r="J31" s="13"/>
      <c r="K31" s="15"/>
    </row>
    <row r="32" spans="1:11" ht="23.25">
      <c r="A32" s="13"/>
      <c r="B32" s="13"/>
      <c r="C32" s="54"/>
      <c r="D32" s="13"/>
      <c r="E32" s="13"/>
      <c r="F32" s="13"/>
      <c r="G32" s="13"/>
      <c r="H32" s="97"/>
      <c r="I32" s="97"/>
      <c r="J32" s="13"/>
      <c r="K32" s="15"/>
    </row>
    <row r="33" spans="1:11" ht="23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3.25">
      <c r="A34" s="13"/>
      <c r="B34" s="13"/>
      <c r="C34" s="54" t="s">
        <v>45</v>
      </c>
      <c r="D34" s="13"/>
      <c r="E34" s="13"/>
      <c r="F34" s="13"/>
      <c r="G34" s="13"/>
      <c r="H34" s="139">
        <f>H31</f>
        <v>1</v>
      </c>
      <c r="I34" s="140"/>
      <c r="J34" s="13"/>
      <c r="K34" s="55"/>
    </row>
    <row r="35" spans="1:11" ht="23.25">
      <c r="A35" s="13"/>
      <c r="B35" s="13" t="s">
        <v>46</v>
      </c>
      <c r="C35" s="13"/>
      <c r="D35" s="13"/>
      <c r="E35" s="13"/>
      <c r="F35" s="13"/>
      <c r="G35" s="13"/>
      <c r="H35" s="83"/>
      <c r="I35" s="83"/>
      <c r="J35" s="13"/>
      <c r="K35" s="15"/>
    </row>
    <row r="36" spans="1:11" ht="23.25">
      <c r="A36" s="13"/>
      <c r="B36" s="13" t="s">
        <v>47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 ht="23.25">
      <c r="A37" s="13"/>
      <c r="B37" s="54" t="s">
        <v>48</v>
      </c>
      <c r="C37" s="98"/>
      <c r="D37" s="13"/>
      <c r="E37" s="56"/>
      <c r="F37" s="57"/>
      <c r="G37" s="58" t="s">
        <v>49</v>
      </c>
      <c r="H37" s="13"/>
      <c r="I37" s="59">
        <v>0.96</v>
      </c>
      <c r="J37" s="48"/>
      <c r="K37" s="60"/>
    </row>
    <row r="38" spans="1:11" ht="23.25">
      <c r="A38" s="13"/>
      <c r="B38" s="54" t="s">
        <v>50</v>
      </c>
      <c r="C38" s="98"/>
      <c r="D38" s="13"/>
      <c r="E38" s="56"/>
      <c r="F38" s="57"/>
      <c r="G38" s="61" t="s">
        <v>51</v>
      </c>
      <c r="H38" s="13"/>
      <c r="I38" s="59">
        <v>1.04</v>
      </c>
      <c r="J38" s="48"/>
      <c r="K38" s="60"/>
    </row>
    <row r="39" spans="1:11" ht="23.25">
      <c r="A39" s="13"/>
      <c r="B39" s="13"/>
      <c r="C39" s="96" t="s">
        <v>52</v>
      </c>
      <c r="D39" s="13"/>
      <c r="E39" s="141" t="str">
        <f>IF(H34&lt;=$I37,"ให้เรียกเงินคืน"," 0 ")</f>
        <v xml:space="preserve"> 0 </v>
      </c>
      <c r="F39" s="142"/>
      <c r="G39" s="143" t="str">
        <f>IF(H34&gt;=$I38,"ให้เพิ่มค่างาน"," 0 ")</f>
        <v xml:space="preserve"> 0 </v>
      </c>
      <c r="H39" s="144"/>
      <c r="I39" s="145" t="str">
        <f>IF(E39=G39,"อยู่ในช่วง 4%",0)</f>
        <v>อยู่ในช่วง 4%</v>
      </c>
      <c r="J39" s="146"/>
      <c r="K39" s="48"/>
    </row>
    <row r="40" spans="1:11" ht="23.25">
      <c r="A40" s="13"/>
      <c r="B40" s="13"/>
      <c r="C40" s="96" t="s">
        <v>53</v>
      </c>
      <c r="D40" s="13"/>
      <c r="E40" s="149">
        <f>IF(H34&lt;I37,"ต่ำกว่า 4 %", 0)</f>
        <v>0</v>
      </c>
      <c r="F40" s="150"/>
      <c r="G40" s="151" t="str">
        <f>IF(H34&gt;I38,"สูงกว่า 4%","0")</f>
        <v>0</v>
      </c>
      <c r="H40" s="152"/>
      <c r="I40" s="147"/>
      <c r="J40" s="148"/>
      <c r="K40" s="15"/>
    </row>
    <row r="41" spans="1:11" ht="23.25">
      <c r="A41" s="13"/>
      <c r="B41" s="13"/>
      <c r="C41" s="20" t="s">
        <v>54</v>
      </c>
      <c r="D41" s="54" t="s">
        <v>55</v>
      </c>
      <c r="E41" s="13"/>
      <c r="F41" s="13"/>
      <c r="G41" s="62" t="str">
        <f>IF($H$34&lt;$I$37,$I$37-$H$34,"ไม่มี")</f>
        <v>ไม่มี</v>
      </c>
      <c r="H41" s="63"/>
      <c r="I41" s="64"/>
      <c r="J41" s="13"/>
      <c r="K41" s="13"/>
    </row>
    <row r="42" spans="1:11" ht="23.25">
      <c r="A42" s="13"/>
      <c r="B42" s="13"/>
      <c r="C42" s="20"/>
      <c r="D42" s="54" t="s">
        <v>56</v>
      </c>
      <c r="E42" s="13"/>
      <c r="F42" s="13"/>
      <c r="G42" s="62" t="str">
        <f>IF(H34&gt;=I38,H34-I38,"ไม่มี")</f>
        <v>ไม่มี</v>
      </c>
      <c r="H42" s="63"/>
      <c r="I42" s="64"/>
      <c r="J42" s="13"/>
      <c r="K42" s="13"/>
    </row>
    <row r="43" spans="1:11" ht="23.25">
      <c r="A43" s="13"/>
      <c r="B43" s="13"/>
      <c r="C43" s="13"/>
      <c r="D43" s="13"/>
      <c r="E43" s="65" t="s">
        <v>57</v>
      </c>
      <c r="F43" s="66" t="s">
        <v>58</v>
      </c>
      <c r="G43" s="67"/>
      <c r="H43" s="57"/>
      <c r="I43" s="68"/>
      <c r="J43" s="57"/>
      <c r="K43" s="57"/>
    </row>
    <row r="44" spans="1:11" ht="23.25">
      <c r="A44" s="20"/>
      <c r="B44" s="13" t="s">
        <v>59</v>
      </c>
      <c r="C44" s="13"/>
      <c r="D44" s="132" t="str">
        <f>E39</f>
        <v xml:space="preserve"> 0 </v>
      </c>
      <c r="E44" s="132"/>
      <c r="F44" s="20" t="s">
        <v>60</v>
      </c>
      <c r="G44" s="133">
        <f>I9</f>
        <v>0</v>
      </c>
      <c r="H44" s="133"/>
      <c r="I44" s="95" t="s">
        <v>61</v>
      </c>
      <c r="J44" s="69">
        <f>IF(G41="ไม่มี",0,G41)</f>
        <v>0</v>
      </c>
      <c r="K44" s="70"/>
    </row>
    <row r="45" spans="1:11" ht="23.25">
      <c r="A45" s="13"/>
      <c r="B45" s="13"/>
      <c r="C45" s="13"/>
      <c r="D45" s="13"/>
      <c r="E45" s="13"/>
      <c r="F45" s="20" t="s">
        <v>60</v>
      </c>
      <c r="G45" s="129">
        <f>IF(D44="ให้เรียกเงินคืน",(G44*J44),0)</f>
        <v>0</v>
      </c>
      <c r="H45" s="129"/>
      <c r="I45" s="130"/>
      <c r="J45" s="130"/>
      <c r="K45" s="130"/>
    </row>
    <row r="46" spans="1:11" ht="23.25">
      <c r="A46" s="26"/>
      <c r="B46" s="26"/>
      <c r="C46" s="26"/>
      <c r="D46" s="26"/>
      <c r="E46" s="26"/>
      <c r="F46" s="131" t="str">
        <f>BAHTTEXT(G45)</f>
        <v>ศูนย์บาทถ้วน</v>
      </c>
      <c r="G46" s="131"/>
      <c r="H46" s="131"/>
      <c r="I46" s="131"/>
      <c r="J46" s="131"/>
      <c r="K46" s="99"/>
    </row>
    <row r="47" spans="1:11" ht="23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23.25">
      <c r="A48" s="13"/>
      <c r="B48" s="13" t="s">
        <v>59</v>
      </c>
      <c r="C48" s="13"/>
      <c r="D48" s="132" t="str">
        <f>G39</f>
        <v xml:space="preserve"> 0 </v>
      </c>
      <c r="E48" s="132"/>
      <c r="F48" s="20" t="s">
        <v>60</v>
      </c>
      <c r="G48" s="133">
        <f>G44</f>
        <v>0</v>
      </c>
      <c r="H48" s="133"/>
      <c r="I48" s="95" t="s">
        <v>61</v>
      </c>
      <c r="J48" s="69">
        <f>IF(G42="ไม่มี",0,G42)</f>
        <v>0</v>
      </c>
      <c r="K48" s="13"/>
    </row>
    <row r="49" spans="1:11" ht="23.25">
      <c r="A49" s="13"/>
      <c r="B49" s="13"/>
      <c r="C49" s="13"/>
      <c r="D49" s="13"/>
      <c r="E49" s="13"/>
      <c r="F49" s="20" t="s">
        <v>60</v>
      </c>
      <c r="G49" s="134">
        <f>IF(D48=" 0 ",0,G48*J48)</f>
        <v>0</v>
      </c>
      <c r="H49" s="134"/>
      <c r="I49" s="13"/>
      <c r="J49" s="13"/>
      <c r="K49" s="13"/>
    </row>
    <row r="50" spans="1:11" ht="23.25">
      <c r="A50" s="13"/>
      <c r="B50" s="26"/>
      <c r="C50" s="26"/>
      <c r="D50" s="26"/>
      <c r="E50" s="127" t="str">
        <f>BAHTTEXT(G49)</f>
        <v>ศูนย์บาทถ้วน</v>
      </c>
      <c r="F50" s="127"/>
      <c r="G50" s="127"/>
      <c r="H50" s="127"/>
      <c r="I50" s="127"/>
      <c r="J50" s="127"/>
      <c r="K50" s="127"/>
    </row>
    <row r="51" spans="1:11" ht="23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23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23.25">
      <c r="A53" s="13"/>
      <c r="B53" s="13"/>
      <c r="C53" s="13"/>
      <c r="D53" s="13"/>
      <c r="E53" s="13"/>
      <c r="F53" s="13"/>
      <c r="G53" s="13"/>
      <c r="H53" s="13" t="s">
        <v>65</v>
      </c>
      <c r="I53" s="128"/>
      <c r="J53" s="128"/>
      <c r="K53" s="128"/>
    </row>
    <row r="54" spans="1:11" ht="23.25">
      <c r="A54" s="13"/>
      <c r="B54" s="13"/>
      <c r="C54" s="13"/>
      <c r="D54" s="13"/>
      <c r="E54" s="13"/>
      <c r="F54" s="13"/>
      <c r="G54" s="13"/>
      <c r="H54" s="13"/>
      <c r="I54" s="94"/>
      <c r="J54" s="94"/>
      <c r="K54" s="94"/>
    </row>
    <row r="55" spans="1:11" ht="23.25">
      <c r="A55" s="71"/>
      <c r="B55" s="71"/>
      <c r="C55" s="71"/>
      <c r="D55" s="72" t="s">
        <v>64</v>
      </c>
      <c r="E55" s="72"/>
      <c r="F55" s="72"/>
      <c r="G55" s="4" t="s">
        <v>67</v>
      </c>
      <c r="H55" s="71"/>
      <c r="I55" s="71"/>
      <c r="J55" s="71"/>
      <c r="K55" s="71"/>
    </row>
    <row r="56" spans="1:11" ht="23.25">
      <c r="A56" s="71"/>
      <c r="B56" s="71"/>
      <c r="C56" s="71"/>
      <c r="D56" s="135"/>
      <c r="E56" s="135"/>
      <c r="F56" s="135"/>
      <c r="G56" s="135"/>
      <c r="H56" s="71"/>
      <c r="I56" s="71"/>
      <c r="J56" s="71"/>
      <c r="K56" s="71"/>
    </row>
    <row r="57" spans="1:11" ht="23.25">
      <c r="A57" s="71"/>
      <c r="B57" s="72"/>
      <c r="C57" s="72"/>
      <c r="D57" s="170"/>
      <c r="E57" s="170"/>
      <c r="F57" s="170"/>
      <c r="G57" s="170"/>
      <c r="H57" s="72"/>
      <c r="I57" s="72"/>
      <c r="J57" s="4"/>
      <c r="K57" s="4"/>
    </row>
    <row r="58" spans="1:11" ht="23.25">
      <c r="A58" s="71"/>
      <c r="B58" s="72"/>
      <c r="C58" s="72"/>
      <c r="D58" s="103"/>
      <c r="E58" s="103"/>
      <c r="F58" s="103"/>
      <c r="G58" s="103"/>
      <c r="H58" s="72"/>
      <c r="I58" s="72"/>
      <c r="J58" s="4"/>
      <c r="K58" s="4"/>
    </row>
    <row r="59" spans="1:11" ht="23.25">
      <c r="A59" s="71"/>
      <c r="B59" s="72" t="s">
        <v>64</v>
      </c>
      <c r="C59" s="72"/>
      <c r="D59" s="72"/>
      <c r="E59" s="4" t="s">
        <v>68</v>
      </c>
      <c r="G59" s="72" t="s">
        <v>64</v>
      </c>
      <c r="H59" s="72"/>
      <c r="I59" s="4" t="s">
        <v>70</v>
      </c>
      <c r="J59" s="4"/>
      <c r="K59" s="4"/>
    </row>
    <row r="60" spans="1:11" ht="23.25">
      <c r="A60" s="71"/>
      <c r="B60" s="135"/>
      <c r="C60" s="135"/>
      <c r="D60" s="135"/>
      <c r="E60" s="135"/>
      <c r="G60" s="171"/>
      <c r="H60" s="171"/>
      <c r="I60" s="171"/>
      <c r="J60" s="171"/>
      <c r="K60" s="104"/>
    </row>
    <row r="61" spans="1:11" ht="23.25">
      <c r="A61" s="71"/>
      <c r="B61" s="170"/>
      <c r="C61" s="170"/>
      <c r="D61" s="170"/>
      <c r="E61" s="170"/>
      <c r="G61" s="170"/>
      <c r="H61" s="170"/>
      <c r="I61" s="170"/>
      <c r="J61" s="4"/>
      <c r="K61" s="4"/>
    </row>
    <row r="62" spans="1:11" ht="23.25">
      <c r="A62" s="71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23.25">
      <c r="A63" s="71"/>
      <c r="B63" s="4"/>
      <c r="C63" s="4"/>
      <c r="D63" s="103"/>
      <c r="E63" s="72"/>
      <c r="F63" s="72"/>
      <c r="G63" s="4"/>
      <c r="H63" s="4"/>
      <c r="I63" s="4"/>
      <c r="J63" s="4"/>
      <c r="K63" s="4"/>
    </row>
    <row r="64" spans="1:11" ht="23.25">
      <c r="A64" s="71"/>
      <c r="B64" s="4"/>
      <c r="C64" s="4"/>
      <c r="D64" s="103"/>
      <c r="E64" s="72"/>
      <c r="F64" s="72"/>
      <c r="G64" s="4"/>
      <c r="H64" s="4"/>
      <c r="I64" s="4"/>
      <c r="J64" s="4"/>
      <c r="K64" s="4"/>
    </row>
    <row r="65" spans="1:11" ht="23.25">
      <c r="A65" s="71"/>
      <c r="B65" s="72"/>
      <c r="C65" s="72"/>
      <c r="D65" s="4"/>
      <c r="E65" s="13"/>
      <c r="F65" s="4"/>
      <c r="G65" s="4"/>
      <c r="K65" s="4"/>
    </row>
    <row r="66" spans="1:11" ht="23.25">
      <c r="A66" s="71"/>
      <c r="B66" s="72"/>
      <c r="C66" s="104"/>
      <c r="D66" s="4"/>
      <c r="E66" s="4"/>
      <c r="F66" s="4"/>
      <c r="G66" s="4"/>
      <c r="K66" s="4"/>
    </row>
    <row r="67" spans="1:11" ht="23.25">
      <c r="A67" s="71"/>
      <c r="B67" s="4"/>
      <c r="C67" s="4"/>
      <c r="D67" s="4"/>
      <c r="E67" s="4"/>
      <c r="F67" s="4"/>
      <c r="G67" s="4"/>
      <c r="K67" s="4"/>
    </row>
    <row r="68" spans="1:11">
      <c r="E68" s="76"/>
    </row>
  </sheetData>
  <mergeCells count="40">
    <mergeCell ref="C7:E7"/>
    <mergeCell ref="G7:H7"/>
    <mergeCell ref="A1:K1"/>
    <mergeCell ref="A2:K2"/>
    <mergeCell ref="C3:K3"/>
    <mergeCell ref="E6:F6"/>
    <mergeCell ref="G6:I6"/>
    <mergeCell ref="H34:I34"/>
    <mergeCell ref="A8:K8"/>
    <mergeCell ref="F9:G9"/>
    <mergeCell ref="I9:J9"/>
    <mergeCell ref="G11:H11"/>
    <mergeCell ref="I15:J15"/>
    <mergeCell ref="I18:J18"/>
    <mergeCell ref="C26:K26"/>
    <mergeCell ref="D29:E29"/>
    <mergeCell ref="D30:E30"/>
    <mergeCell ref="H31:I31"/>
    <mergeCell ref="A33:K33"/>
    <mergeCell ref="G49:H49"/>
    <mergeCell ref="E39:F39"/>
    <mergeCell ref="G39:H39"/>
    <mergeCell ref="I39:J40"/>
    <mergeCell ref="E40:F40"/>
    <mergeCell ref="G40:H40"/>
    <mergeCell ref="D44:E44"/>
    <mergeCell ref="G44:H44"/>
    <mergeCell ref="G45:H45"/>
    <mergeCell ref="I45:K45"/>
    <mergeCell ref="F46:J46"/>
    <mergeCell ref="D48:E48"/>
    <mergeCell ref="G48:H48"/>
    <mergeCell ref="B61:E61"/>
    <mergeCell ref="G61:I61"/>
    <mergeCell ref="E50:K50"/>
    <mergeCell ref="I53:K53"/>
    <mergeCell ref="D56:G56"/>
    <mergeCell ref="D57:G57"/>
    <mergeCell ref="B60:E60"/>
    <mergeCell ref="G60:J60"/>
  </mergeCells>
  <pageMargins left="0.26" right="0.13" top="0.75" bottom="0.75" header="0.3" footer="0.3"/>
  <pageSetup paperSize="9" orientation="portrait" r:id="rId1"/>
  <headerFooter>
    <oddHeader>&amp;R&amp;P/&amp;N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5BA46-8712-40D0-8B00-50719A590A20}">
  <sheetPr>
    <tabColor rgb="FF92D050"/>
  </sheetPr>
  <dimension ref="A1:K68"/>
  <sheetViews>
    <sheetView topLeftCell="A18" zoomScaleNormal="100" workbookViewId="0">
      <selection activeCell="C29" sqref="C29"/>
    </sheetView>
  </sheetViews>
  <sheetFormatPr defaultRowHeight="15"/>
  <cols>
    <col min="1" max="1" width="6.7109375" customWidth="1"/>
    <col min="2" max="2" width="10.5703125" customWidth="1"/>
    <col min="3" max="3" width="9.28515625" customWidth="1"/>
    <col min="5" max="5" width="7.140625" customWidth="1"/>
    <col min="6" max="6" width="13.85546875" customWidth="1"/>
    <col min="7" max="7" width="7.28515625" customWidth="1"/>
    <col min="8" max="8" width="10.85546875" customWidth="1"/>
    <col min="9" max="9" width="9.140625" customWidth="1"/>
    <col min="10" max="10" width="7.42578125" customWidth="1"/>
    <col min="11" max="11" width="8" customWidth="1"/>
  </cols>
  <sheetData>
    <row r="1" spans="1:11" ht="23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</row>
    <row r="2" spans="1:11" ht="23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11" ht="23.25">
      <c r="A3" s="1" t="s">
        <v>2</v>
      </c>
      <c r="B3" s="2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23.25">
      <c r="A4" s="73" t="s">
        <v>62</v>
      </c>
      <c r="B4" s="73"/>
      <c r="C4" s="73" t="s">
        <v>121</v>
      </c>
      <c r="D4" s="73"/>
      <c r="E4" s="73"/>
      <c r="F4" s="73"/>
      <c r="G4" s="73"/>
      <c r="H4" s="73"/>
      <c r="I4" s="73"/>
      <c r="J4" s="73"/>
      <c r="K4" s="73"/>
    </row>
    <row r="5" spans="1:11" ht="23.25">
      <c r="A5" s="1" t="s">
        <v>3</v>
      </c>
      <c r="B5" s="2"/>
      <c r="C5" s="3"/>
      <c r="D5" s="2"/>
      <c r="E5" s="2"/>
      <c r="F5" s="2"/>
      <c r="G5" s="2"/>
      <c r="H5" s="2"/>
      <c r="I5" s="2"/>
      <c r="J5" s="2"/>
      <c r="K5" s="4"/>
    </row>
    <row r="6" spans="1:11" ht="23.25">
      <c r="A6" s="73" t="s">
        <v>63</v>
      </c>
      <c r="B6" s="74"/>
      <c r="C6" s="74"/>
      <c r="D6" s="74"/>
      <c r="E6" s="160" t="s">
        <v>4</v>
      </c>
      <c r="F6" s="160"/>
      <c r="G6" s="161"/>
      <c r="H6" s="161"/>
      <c r="I6" s="161"/>
      <c r="J6" s="4"/>
      <c r="K6" s="4"/>
    </row>
    <row r="7" spans="1:11" ht="23.25">
      <c r="A7" s="5" t="s">
        <v>5</v>
      </c>
      <c r="B7" s="6"/>
      <c r="C7" s="162"/>
      <c r="D7" s="162"/>
      <c r="E7" s="162"/>
      <c r="F7" s="7" t="s">
        <v>6</v>
      </c>
      <c r="G7" s="169" t="s">
        <v>7</v>
      </c>
      <c r="H7" s="169"/>
      <c r="I7" s="118"/>
      <c r="J7" s="118"/>
      <c r="K7" s="118"/>
    </row>
    <row r="8" spans="1:11" ht="23.25">
      <c r="A8" s="163" t="s">
        <v>246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1" ht="23.25">
      <c r="A9" s="8" t="s">
        <v>8</v>
      </c>
      <c r="B9" s="4"/>
      <c r="C9" s="9"/>
      <c r="D9" s="103" t="s">
        <v>9</v>
      </c>
      <c r="E9" s="2"/>
      <c r="F9" s="164"/>
      <c r="G9" s="165"/>
      <c r="H9" s="103" t="s">
        <v>10</v>
      </c>
      <c r="I9" s="166"/>
      <c r="J9" s="166"/>
      <c r="K9" s="11" t="s">
        <v>6</v>
      </c>
    </row>
    <row r="10" spans="1:11" ht="23.25">
      <c r="A10" s="12" t="s">
        <v>11</v>
      </c>
      <c r="B10" s="13"/>
      <c r="C10" s="13"/>
      <c r="D10" s="15" t="s">
        <v>12</v>
      </c>
      <c r="E10" s="16" t="s">
        <v>247</v>
      </c>
      <c r="F10" s="17"/>
      <c r="G10" s="17"/>
      <c r="H10" s="77"/>
      <c r="I10" s="77"/>
      <c r="J10" s="78">
        <f>I10-H10</f>
        <v>0</v>
      </c>
      <c r="K10" s="17"/>
    </row>
    <row r="11" spans="1:11" ht="23.25">
      <c r="A11" s="18"/>
      <c r="B11" s="105" t="s">
        <v>66</v>
      </c>
      <c r="C11" s="13"/>
      <c r="D11" s="15" t="s">
        <v>69</v>
      </c>
      <c r="E11" s="19"/>
      <c r="F11" s="20" t="s">
        <v>14</v>
      </c>
      <c r="G11" s="167">
        <f>C7</f>
        <v>0</v>
      </c>
      <c r="H11" s="167"/>
      <c r="I11" s="96" t="s">
        <v>6</v>
      </c>
      <c r="J11" s="100"/>
      <c r="K11" s="96"/>
    </row>
    <row r="12" spans="1:11" ht="23.25">
      <c r="A12" s="15"/>
      <c r="B12" s="13"/>
      <c r="C12" s="13"/>
      <c r="D12" s="15"/>
      <c r="E12" s="19"/>
      <c r="F12" s="21"/>
      <c r="G12" s="22"/>
      <c r="H12" s="23" t="str">
        <f>"( "&amp;BAHTTEXT(G11)&amp;" )"</f>
        <v>( ศูนย์บาทถ้วน )</v>
      </c>
      <c r="I12" s="23"/>
      <c r="J12" s="23"/>
      <c r="K12" s="99"/>
    </row>
    <row r="13" spans="1:11" ht="23.25">
      <c r="A13" s="2"/>
      <c r="B13" s="4"/>
      <c r="C13" s="4"/>
      <c r="D13" s="2"/>
      <c r="E13" s="24"/>
      <c r="F13" s="2"/>
      <c r="G13" s="4"/>
      <c r="H13" s="99"/>
      <c r="I13" s="99"/>
      <c r="J13" s="99"/>
      <c r="K13" s="99"/>
    </row>
    <row r="14" spans="1:11" ht="23.25">
      <c r="A14" s="18" t="s">
        <v>15</v>
      </c>
      <c r="B14" s="13"/>
      <c r="C14" s="25" t="s">
        <v>16</v>
      </c>
      <c r="D14" s="13" t="s">
        <v>248</v>
      </c>
      <c r="E14" s="15"/>
      <c r="F14" s="13"/>
      <c r="G14" s="13"/>
      <c r="H14" s="13"/>
      <c r="I14" s="13"/>
      <c r="J14" s="13"/>
      <c r="K14" s="13"/>
    </row>
    <row r="15" spans="1:11" s="89" customFormat="1" ht="23.25">
      <c r="A15" s="86"/>
      <c r="B15" s="2"/>
      <c r="C15" s="87" t="s">
        <v>18</v>
      </c>
      <c r="D15" s="11"/>
      <c r="E15" s="2"/>
      <c r="F15" s="2"/>
      <c r="G15" s="88"/>
      <c r="H15" s="106" t="s">
        <v>71</v>
      </c>
      <c r="I15" s="161"/>
      <c r="J15" s="161"/>
      <c r="K15" s="2"/>
    </row>
    <row r="16" spans="1:11" s="89" customFormat="1" ht="23.25">
      <c r="A16" s="90"/>
      <c r="B16" s="4"/>
      <c r="C16" s="91" t="s">
        <v>19</v>
      </c>
      <c r="D16" s="109">
        <v>1</v>
      </c>
      <c r="E16" s="91" t="s">
        <v>20</v>
      </c>
      <c r="F16" s="109">
        <v>1</v>
      </c>
      <c r="G16" s="91" t="s">
        <v>22</v>
      </c>
      <c r="H16" s="109">
        <v>1</v>
      </c>
      <c r="I16" s="92"/>
      <c r="J16" s="114"/>
      <c r="K16" s="31"/>
    </row>
    <row r="17" spans="1:11" ht="23.25">
      <c r="A17" s="27"/>
      <c r="B17" s="13"/>
      <c r="C17" s="28"/>
      <c r="D17" s="30"/>
      <c r="E17" s="28"/>
      <c r="F17" s="30"/>
      <c r="G17" s="28"/>
      <c r="H17" s="30"/>
      <c r="I17" s="28"/>
      <c r="J17" s="30"/>
      <c r="K17" s="31"/>
    </row>
    <row r="18" spans="1:11" ht="23.25">
      <c r="A18" s="32"/>
      <c r="B18" s="13"/>
      <c r="C18" s="18" t="s">
        <v>23</v>
      </c>
      <c r="D18" s="14"/>
      <c r="E18" s="15"/>
      <c r="F18" s="15"/>
      <c r="G18" s="26"/>
      <c r="H18" s="107" t="s">
        <v>71</v>
      </c>
      <c r="I18" s="168"/>
      <c r="J18" s="168"/>
      <c r="K18" s="15"/>
    </row>
    <row r="19" spans="1:11" ht="23.25">
      <c r="A19" s="32"/>
      <c r="B19" s="13"/>
      <c r="C19" s="28" t="s">
        <v>24</v>
      </c>
      <c r="D19" s="108">
        <v>1</v>
      </c>
      <c r="E19" s="20" t="s">
        <v>25</v>
      </c>
      <c r="F19" s="108">
        <v>1</v>
      </c>
      <c r="G19" s="20" t="s">
        <v>27</v>
      </c>
      <c r="H19" s="108">
        <v>1</v>
      </c>
      <c r="I19" s="20"/>
      <c r="J19" s="115"/>
      <c r="K19" s="26"/>
    </row>
    <row r="20" spans="1:11" ht="23.25">
      <c r="A20" s="32"/>
      <c r="B20" s="13"/>
      <c r="C20" s="28"/>
      <c r="D20" s="34"/>
      <c r="E20" s="20"/>
      <c r="F20" s="34"/>
      <c r="G20" s="20"/>
      <c r="H20" s="35"/>
      <c r="I20" s="20"/>
      <c r="J20" s="35"/>
      <c r="K20" s="13"/>
    </row>
    <row r="21" spans="1:11" ht="23.25">
      <c r="A21" s="32"/>
      <c r="B21" s="26"/>
      <c r="C21" s="18" t="s">
        <v>28</v>
      </c>
      <c r="D21" s="14"/>
      <c r="E21" s="15"/>
      <c r="F21" s="15"/>
      <c r="G21" s="26"/>
      <c r="H21" s="26"/>
      <c r="I21" s="26"/>
      <c r="J21" s="15"/>
      <c r="K21" s="15"/>
    </row>
    <row r="22" spans="1:11" ht="23.25">
      <c r="A22" s="32"/>
      <c r="B22" s="15"/>
      <c r="C22" s="36" t="s">
        <v>29</v>
      </c>
      <c r="D22" s="112">
        <f>D19/D16</f>
        <v>1</v>
      </c>
      <c r="E22" s="37" t="s">
        <v>30</v>
      </c>
      <c r="F22" s="112">
        <f>F19/F16</f>
        <v>1</v>
      </c>
      <c r="G22" s="38" t="s">
        <v>32</v>
      </c>
      <c r="H22" s="60">
        <f>H19/H16</f>
        <v>1</v>
      </c>
      <c r="I22" s="20"/>
      <c r="J22" s="39"/>
      <c r="K22" s="15"/>
    </row>
    <row r="23" spans="1:11" ht="23.25">
      <c r="A23" s="18" t="s">
        <v>33</v>
      </c>
      <c r="B23" s="15"/>
      <c r="C23" s="37" t="s">
        <v>34</v>
      </c>
      <c r="D23" s="40">
        <f>ROUNDDOWN(D22,3)</f>
        <v>1</v>
      </c>
      <c r="E23" s="37" t="s">
        <v>34</v>
      </c>
      <c r="F23" s="40">
        <f>ROUNDDOWN(F22,3)</f>
        <v>1</v>
      </c>
      <c r="G23" s="38"/>
      <c r="H23" s="40">
        <f>ROUNDDOWN(H22,3)</f>
        <v>1</v>
      </c>
      <c r="I23" s="116"/>
      <c r="J23" s="83"/>
      <c r="K23" s="15"/>
    </row>
    <row r="24" spans="1:11" ht="23.25">
      <c r="A24" s="18"/>
      <c r="B24" s="15"/>
      <c r="C24" s="37"/>
      <c r="D24" s="83"/>
      <c r="E24" s="37"/>
      <c r="F24" s="42"/>
      <c r="G24" s="37"/>
      <c r="H24" s="43"/>
      <c r="I24" s="38"/>
      <c r="J24" s="44"/>
      <c r="K24" s="15"/>
    </row>
    <row r="25" spans="1:11" ht="23.25">
      <c r="A25" s="13"/>
      <c r="B25" s="13"/>
      <c r="C25" s="18" t="s">
        <v>35</v>
      </c>
      <c r="D25" s="45"/>
      <c r="E25" s="13"/>
      <c r="F25" s="13"/>
      <c r="G25" s="13"/>
      <c r="H25" s="13"/>
      <c r="I25" s="13"/>
      <c r="J25" s="13"/>
      <c r="K25" s="13"/>
    </row>
    <row r="26" spans="1:11" ht="23.25">
      <c r="A26" s="13"/>
      <c r="B26" s="98"/>
      <c r="C26" s="135" t="s">
        <v>249</v>
      </c>
      <c r="D26" s="135"/>
      <c r="E26" s="135"/>
      <c r="F26" s="135"/>
      <c r="G26" s="135"/>
      <c r="H26" s="135"/>
      <c r="I26" s="135"/>
      <c r="J26" s="135"/>
      <c r="K26" s="135"/>
    </row>
    <row r="27" spans="1:11" ht="23.25">
      <c r="A27" s="13"/>
      <c r="B27" s="15"/>
      <c r="C27" s="119">
        <v>0.35</v>
      </c>
      <c r="D27" s="46" t="s">
        <v>36</v>
      </c>
      <c r="E27" s="47">
        <f>D23</f>
        <v>1</v>
      </c>
      <c r="F27" s="48" t="s">
        <v>91</v>
      </c>
      <c r="G27" s="49">
        <f>F23</f>
        <v>1</v>
      </c>
      <c r="H27" s="50" t="s">
        <v>201</v>
      </c>
      <c r="I27" s="47">
        <f>+H23</f>
        <v>1</v>
      </c>
      <c r="J27" s="50"/>
      <c r="K27" s="49"/>
    </row>
    <row r="28" spans="1:11" ht="23.25">
      <c r="A28" s="13"/>
      <c r="B28" s="13"/>
      <c r="C28" s="13" t="s">
        <v>128</v>
      </c>
      <c r="D28" s="113"/>
      <c r="E28" s="51">
        <f>SUM(0.15* E27)</f>
        <v>0.15</v>
      </c>
      <c r="F28" s="98" t="s">
        <v>41</v>
      </c>
      <c r="G28" s="51">
        <f>SUM(0.2*G27)</f>
        <v>0.2</v>
      </c>
      <c r="H28" s="98" t="s">
        <v>41</v>
      </c>
      <c r="I28" s="51">
        <f>SUM(0.3*I27)</f>
        <v>0.3</v>
      </c>
      <c r="J28" s="98"/>
      <c r="K28" s="51"/>
    </row>
    <row r="29" spans="1:11" ht="23.25">
      <c r="A29" s="18" t="s">
        <v>33</v>
      </c>
      <c r="B29" s="18"/>
      <c r="C29" s="13" t="s">
        <v>128</v>
      </c>
      <c r="D29" s="136">
        <f>TRUNC(E28,3)</f>
        <v>0.15</v>
      </c>
      <c r="E29" s="136">
        <f>TRUNC(E28,3)</f>
        <v>0.15</v>
      </c>
      <c r="F29" s="98" t="s">
        <v>41</v>
      </c>
      <c r="G29" s="101">
        <f>TRUNC(G28,3)</f>
        <v>0.2</v>
      </c>
      <c r="H29" s="98" t="s">
        <v>42</v>
      </c>
      <c r="I29" s="102">
        <f>TRUNC(I28,3)</f>
        <v>0.3</v>
      </c>
      <c r="J29" s="98"/>
      <c r="K29" s="102"/>
    </row>
    <row r="30" spans="1:11" ht="23.25">
      <c r="A30" s="13"/>
      <c r="B30" s="13"/>
      <c r="C30" s="38" t="s">
        <v>43</v>
      </c>
      <c r="D30" s="137">
        <f>C27+D29+G29+I29+K29</f>
        <v>1</v>
      </c>
      <c r="E30" s="137"/>
      <c r="F30" s="52"/>
      <c r="G30" s="53"/>
      <c r="H30" s="15"/>
      <c r="I30" s="15"/>
      <c r="J30" s="15"/>
      <c r="K30" s="13"/>
    </row>
    <row r="31" spans="1:11" ht="23.25">
      <c r="A31" s="13"/>
      <c r="B31" s="13"/>
      <c r="C31" s="54" t="s">
        <v>44</v>
      </c>
      <c r="D31" s="13"/>
      <c r="E31" s="13"/>
      <c r="F31" s="13"/>
      <c r="G31" s="13"/>
      <c r="H31" s="137">
        <f>TRUNC(D30,3)</f>
        <v>1</v>
      </c>
      <c r="I31" s="137"/>
      <c r="J31" s="13"/>
      <c r="K31" s="15"/>
    </row>
    <row r="32" spans="1:11" ht="23.25">
      <c r="A32" s="13"/>
      <c r="B32" s="13"/>
      <c r="C32" s="54"/>
      <c r="D32" s="13"/>
      <c r="E32" s="13"/>
      <c r="F32" s="13"/>
      <c r="G32" s="13"/>
      <c r="H32" s="97"/>
      <c r="I32" s="97"/>
      <c r="J32" s="13"/>
      <c r="K32" s="15"/>
    </row>
    <row r="33" spans="1:11" ht="23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3.25">
      <c r="A34" s="13"/>
      <c r="B34" s="13"/>
      <c r="C34" s="54" t="s">
        <v>45</v>
      </c>
      <c r="D34" s="13"/>
      <c r="E34" s="13"/>
      <c r="F34" s="13"/>
      <c r="G34" s="13"/>
      <c r="H34" s="139">
        <f>H31</f>
        <v>1</v>
      </c>
      <c r="I34" s="140"/>
      <c r="J34" s="13"/>
      <c r="K34" s="55"/>
    </row>
    <row r="35" spans="1:11" ht="23.25">
      <c r="A35" s="13"/>
      <c r="B35" s="13" t="s">
        <v>46</v>
      </c>
      <c r="C35" s="13"/>
      <c r="D35" s="13"/>
      <c r="E35" s="13"/>
      <c r="F35" s="13"/>
      <c r="G35" s="13"/>
      <c r="H35" s="83"/>
      <c r="I35" s="83"/>
      <c r="J35" s="13"/>
      <c r="K35" s="15"/>
    </row>
    <row r="36" spans="1:11" ht="23.25">
      <c r="A36" s="13"/>
      <c r="B36" s="13" t="s">
        <v>47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 ht="23.25">
      <c r="A37" s="13"/>
      <c r="B37" s="54" t="s">
        <v>48</v>
      </c>
      <c r="C37" s="98"/>
      <c r="D37" s="13"/>
      <c r="E37" s="56"/>
      <c r="F37" s="57"/>
      <c r="G37" s="58" t="s">
        <v>49</v>
      </c>
      <c r="H37" s="13"/>
      <c r="I37" s="59">
        <v>0.96</v>
      </c>
      <c r="J37" s="48"/>
      <c r="K37" s="60"/>
    </row>
    <row r="38" spans="1:11" ht="23.25">
      <c r="A38" s="13"/>
      <c r="B38" s="54" t="s">
        <v>50</v>
      </c>
      <c r="C38" s="98"/>
      <c r="D38" s="13"/>
      <c r="E38" s="56"/>
      <c r="F38" s="57"/>
      <c r="G38" s="61" t="s">
        <v>51</v>
      </c>
      <c r="H38" s="13"/>
      <c r="I38" s="59">
        <v>1.04</v>
      </c>
      <c r="J38" s="48"/>
      <c r="K38" s="60"/>
    </row>
    <row r="39" spans="1:11" ht="23.25">
      <c r="A39" s="13"/>
      <c r="B39" s="13"/>
      <c r="C39" s="96" t="s">
        <v>52</v>
      </c>
      <c r="D39" s="13"/>
      <c r="E39" s="141" t="str">
        <f>IF(H34&lt;=$I37,"ให้เรียกเงินคืน"," 0 ")</f>
        <v xml:space="preserve"> 0 </v>
      </c>
      <c r="F39" s="142"/>
      <c r="G39" s="143" t="str">
        <f>IF(H34&gt;=$I38,"ให้เพิ่มค่างาน"," 0 ")</f>
        <v xml:space="preserve"> 0 </v>
      </c>
      <c r="H39" s="144"/>
      <c r="I39" s="145" t="str">
        <f>IF(E39=G39,"อยู่ในช่วง 4%",0)</f>
        <v>อยู่ในช่วง 4%</v>
      </c>
      <c r="J39" s="146"/>
      <c r="K39" s="48"/>
    </row>
    <row r="40" spans="1:11" ht="23.25">
      <c r="A40" s="13"/>
      <c r="B40" s="13"/>
      <c r="C40" s="96" t="s">
        <v>53</v>
      </c>
      <c r="D40" s="13"/>
      <c r="E40" s="149">
        <f>IF(H34&lt;I37,"ต่ำกว่า 4 %", 0)</f>
        <v>0</v>
      </c>
      <c r="F40" s="150"/>
      <c r="G40" s="151" t="str">
        <f>IF(H34&gt;I38,"สูงกว่า 4%","0")</f>
        <v>0</v>
      </c>
      <c r="H40" s="152"/>
      <c r="I40" s="147"/>
      <c r="J40" s="148"/>
      <c r="K40" s="15"/>
    </row>
    <row r="41" spans="1:11" ht="23.25">
      <c r="A41" s="13"/>
      <c r="B41" s="13"/>
      <c r="C41" s="20" t="s">
        <v>54</v>
      </c>
      <c r="D41" s="54" t="s">
        <v>55</v>
      </c>
      <c r="E41" s="13"/>
      <c r="F41" s="13"/>
      <c r="G41" s="62" t="str">
        <f>IF($H$34&lt;$I$37,$I$37-$H$34,"ไม่มี")</f>
        <v>ไม่มี</v>
      </c>
      <c r="H41" s="63"/>
      <c r="I41" s="64"/>
      <c r="J41" s="13"/>
      <c r="K41" s="13"/>
    </row>
    <row r="42" spans="1:11" ht="23.25">
      <c r="A42" s="13"/>
      <c r="B42" s="13"/>
      <c r="C42" s="20"/>
      <c r="D42" s="54" t="s">
        <v>56</v>
      </c>
      <c r="E42" s="13"/>
      <c r="F42" s="13"/>
      <c r="G42" s="62" t="str">
        <f>IF(H34&gt;=I38,H34-I38,"ไม่มี")</f>
        <v>ไม่มี</v>
      </c>
      <c r="H42" s="63"/>
      <c r="I42" s="64"/>
      <c r="J42" s="13"/>
      <c r="K42" s="13"/>
    </row>
    <row r="43" spans="1:11" ht="23.25">
      <c r="A43" s="13"/>
      <c r="B43" s="13"/>
      <c r="C43" s="13"/>
      <c r="D43" s="13"/>
      <c r="E43" s="65" t="s">
        <v>57</v>
      </c>
      <c r="F43" s="66" t="s">
        <v>58</v>
      </c>
      <c r="G43" s="67"/>
      <c r="H43" s="57"/>
      <c r="I43" s="68"/>
      <c r="J43" s="57"/>
      <c r="K43" s="57"/>
    </row>
    <row r="44" spans="1:11" ht="23.25">
      <c r="A44" s="20"/>
      <c r="B44" s="13" t="s">
        <v>59</v>
      </c>
      <c r="C44" s="13"/>
      <c r="D44" s="132" t="str">
        <f>E39</f>
        <v xml:space="preserve"> 0 </v>
      </c>
      <c r="E44" s="132"/>
      <c r="F44" s="20" t="s">
        <v>60</v>
      </c>
      <c r="G44" s="133">
        <f>I9</f>
        <v>0</v>
      </c>
      <c r="H44" s="133"/>
      <c r="I44" s="95" t="s">
        <v>61</v>
      </c>
      <c r="J44" s="69">
        <f>IF(G41="ไม่มี",0,G41)</f>
        <v>0</v>
      </c>
      <c r="K44" s="70"/>
    </row>
    <row r="45" spans="1:11" ht="23.25">
      <c r="A45" s="13"/>
      <c r="B45" s="13"/>
      <c r="C45" s="13"/>
      <c r="D45" s="13"/>
      <c r="E45" s="13"/>
      <c r="F45" s="20" t="s">
        <v>60</v>
      </c>
      <c r="G45" s="129">
        <f>IF(D44="ให้เรียกเงินคืน",(G44*J44),0)</f>
        <v>0</v>
      </c>
      <c r="H45" s="129"/>
      <c r="I45" s="130"/>
      <c r="J45" s="130"/>
      <c r="K45" s="130"/>
    </row>
    <row r="46" spans="1:11" ht="23.25">
      <c r="A46" s="26"/>
      <c r="B46" s="26"/>
      <c r="C46" s="26"/>
      <c r="D46" s="26"/>
      <c r="E46" s="26"/>
      <c r="F46" s="131" t="str">
        <f>BAHTTEXT(G45)</f>
        <v>ศูนย์บาทถ้วน</v>
      </c>
      <c r="G46" s="131"/>
      <c r="H46" s="131"/>
      <c r="I46" s="131"/>
      <c r="J46" s="131"/>
      <c r="K46" s="99"/>
    </row>
    <row r="47" spans="1:11" ht="23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23.25">
      <c r="A48" s="13"/>
      <c r="B48" s="13" t="s">
        <v>59</v>
      </c>
      <c r="C48" s="13"/>
      <c r="D48" s="132" t="str">
        <f>G39</f>
        <v xml:space="preserve"> 0 </v>
      </c>
      <c r="E48" s="132"/>
      <c r="F48" s="20" t="s">
        <v>60</v>
      </c>
      <c r="G48" s="133">
        <f>G44</f>
        <v>0</v>
      </c>
      <c r="H48" s="133"/>
      <c r="I48" s="95" t="s">
        <v>61</v>
      </c>
      <c r="J48" s="69">
        <f>IF(G42="ไม่มี",0,G42)</f>
        <v>0</v>
      </c>
      <c r="K48" s="13"/>
    </row>
    <row r="49" spans="1:11" ht="23.25">
      <c r="A49" s="13"/>
      <c r="B49" s="13"/>
      <c r="C49" s="13"/>
      <c r="D49" s="13"/>
      <c r="E49" s="13"/>
      <c r="F49" s="20" t="s">
        <v>60</v>
      </c>
      <c r="G49" s="134">
        <f>IF(D48=" 0 ",0,G48*J48)</f>
        <v>0</v>
      </c>
      <c r="H49" s="134"/>
      <c r="I49" s="13"/>
      <c r="J49" s="13"/>
      <c r="K49" s="13"/>
    </row>
    <row r="50" spans="1:11" ht="23.25">
      <c r="A50" s="13"/>
      <c r="B50" s="26"/>
      <c r="C50" s="26"/>
      <c r="D50" s="26"/>
      <c r="E50" s="127" t="str">
        <f>BAHTTEXT(G49)</f>
        <v>ศูนย์บาทถ้วน</v>
      </c>
      <c r="F50" s="127"/>
      <c r="G50" s="127"/>
      <c r="H50" s="127"/>
      <c r="I50" s="127"/>
      <c r="J50" s="127"/>
      <c r="K50" s="127"/>
    </row>
    <row r="51" spans="1:11" ht="23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23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23.25">
      <c r="A53" s="13"/>
      <c r="B53" s="13"/>
      <c r="C53" s="13"/>
      <c r="D53" s="13"/>
      <c r="E53" s="13"/>
      <c r="F53" s="13"/>
      <c r="G53" s="13"/>
      <c r="H53" s="13" t="s">
        <v>65</v>
      </c>
      <c r="I53" s="128"/>
      <c r="J53" s="128"/>
      <c r="K53" s="128"/>
    </row>
    <row r="54" spans="1:11" ht="23.25">
      <c r="A54" s="13"/>
      <c r="B54" s="13"/>
      <c r="C54" s="13"/>
      <c r="D54" s="13"/>
      <c r="E54" s="13"/>
      <c r="F54" s="13"/>
      <c r="G54" s="13"/>
      <c r="H54" s="13"/>
      <c r="I54" s="94"/>
      <c r="J54" s="94"/>
      <c r="K54" s="94"/>
    </row>
    <row r="55" spans="1:11" ht="23.25">
      <c r="A55" s="71"/>
      <c r="B55" s="71"/>
      <c r="C55" s="71"/>
      <c r="D55" s="72" t="s">
        <v>64</v>
      </c>
      <c r="E55" s="72"/>
      <c r="F55" s="72"/>
      <c r="G55" s="4" t="s">
        <v>67</v>
      </c>
      <c r="H55" s="71"/>
      <c r="I55" s="71"/>
      <c r="J55" s="71"/>
      <c r="K55" s="71"/>
    </row>
    <row r="56" spans="1:11" ht="23.25">
      <c r="A56" s="71"/>
      <c r="B56" s="71"/>
      <c r="C56" s="71"/>
      <c r="D56" s="135"/>
      <c r="E56" s="135"/>
      <c r="F56" s="135"/>
      <c r="G56" s="135"/>
      <c r="H56" s="71"/>
      <c r="I56" s="71"/>
      <c r="J56" s="71"/>
      <c r="K56" s="71"/>
    </row>
    <row r="57" spans="1:11" ht="23.25">
      <c r="A57" s="71"/>
      <c r="B57" s="72"/>
      <c r="C57" s="72"/>
      <c r="D57" s="170"/>
      <c r="E57" s="170"/>
      <c r="F57" s="170"/>
      <c r="G57" s="170"/>
      <c r="H57" s="72"/>
      <c r="I57" s="72"/>
      <c r="J57" s="4"/>
      <c r="K57" s="4"/>
    </row>
    <row r="58" spans="1:11" ht="23.25">
      <c r="A58" s="71"/>
      <c r="B58" s="72"/>
      <c r="C58" s="72"/>
      <c r="D58" s="103"/>
      <c r="E58" s="103"/>
      <c r="F58" s="103"/>
      <c r="G58" s="103"/>
      <c r="H58" s="72"/>
      <c r="I58" s="72"/>
      <c r="J58" s="4"/>
      <c r="K58" s="4"/>
    </row>
    <row r="59" spans="1:11" ht="23.25">
      <c r="A59" s="71"/>
      <c r="B59" s="72" t="s">
        <v>64</v>
      </c>
      <c r="C59" s="72"/>
      <c r="D59" s="72"/>
      <c r="E59" s="4" t="s">
        <v>68</v>
      </c>
      <c r="G59" s="72" t="s">
        <v>64</v>
      </c>
      <c r="H59" s="72"/>
      <c r="I59" s="4" t="s">
        <v>70</v>
      </c>
      <c r="J59" s="4"/>
      <c r="K59" s="4"/>
    </row>
    <row r="60" spans="1:11" ht="23.25">
      <c r="A60" s="71"/>
      <c r="B60" s="135"/>
      <c r="C60" s="135"/>
      <c r="D60" s="135"/>
      <c r="E60" s="135"/>
      <c r="G60" s="171"/>
      <c r="H60" s="171"/>
      <c r="I60" s="171"/>
      <c r="J60" s="171"/>
      <c r="K60" s="104"/>
    </row>
    <row r="61" spans="1:11" ht="23.25">
      <c r="A61" s="71"/>
      <c r="B61" s="170"/>
      <c r="C61" s="170"/>
      <c r="D61" s="170"/>
      <c r="E61" s="170"/>
      <c r="G61" s="170"/>
      <c r="H61" s="170"/>
      <c r="I61" s="170"/>
      <c r="J61" s="4"/>
      <c r="K61" s="4"/>
    </row>
    <row r="62" spans="1:11" ht="23.25">
      <c r="A62" s="71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23.25">
      <c r="A63" s="71"/>
      <c r="B63" s="4"/>
      <c r="C63" s="4"/>
      <c r="D63" s="103"/>
      <c r="E63" s="72"/>
      <c r="F63" s="72"/>
      <c r="G63" s="4"/>
      <c r="H63" s="4"/>
      <c r="I63" s="4"/>
      <c r="J63" s="4"/>
      <c r="K63" s="4"/>
    </row>
    <row r="64" spans="1:11" ht="23.25">
      <c r="A64" s="71"/>
      <c r="B64" s="4"/>
      <c r="C64" s="4"/>
      <c r="D64" s="103"/>
      <c r="E64" s="72"/>
      <c r="F64" s="72"/>
      <c r="G64" s="4"/>
      <c r="H64" s="4"/>
      <c r="I64" s="4"/>
      <c r="J64" s="4"/>
      <c r="K64" s="4"/>
    </row>
    <row r="65" spans="1:11" ht="23.25">
      <c r="A65" s="71"/>
      <c r="B65" s="72"/>
      <c r="C65" s="72"/>
      <c r="D65" s="4"/>
      <c r="E65" s="13"/>
      <c r="F65" s="4"/>
      <c r="G65" s="4"/>
      <c r="K65" s="4"/>
    </row>
    <row r="66" spans="1:11" ht="23.25">
      <c r="A66" s="71"/>
      <c r="B66" s="72"/>
      <c r="C66" s="104"/>
      <c r="D66" s="4"/>
      <c r="E66" s="4"/>
      <c r="F66" s="4"/>
      <c r="G66" s="4"/>
      <c r="K66" s="4"/>
    </row>
    <row r="67" spans="1:11" ht="23.25">
      <c r="A67" s="71"/>
      <c r="B67" s="4"/>
      <c r="C67" s="4"/>
      <c r="D67" s="4"/>
      <c r="E67" s="4"/>
      <c r="F67" s="4"/>
      <c r="G67" s="4"/>
      <c r="K67" s="4"/>
    </row>
    <row r="68" spans="1:11">
      <c r="E68" s="76"/>
    </row>
  </sheetData>
  <mergeCells count="40">
    <mergeCell ref="C7:E7"/>
    <mergeCell ref="G7:H7"/>
    <mergeCell ref="A1:K1"/>
    <mergeCell ref="A2:K2"/>
    <mergeCell ref="C3:K3"/>
    <mergeCell ref="E6:F6"/>
    <mergeCell ref="G6:I6"/>
    <mergeCell ref="H34:I34"/>
    <mergeCell ref="A8:K8"/>
    <mergeCell ref="F9:G9"/>
    <mergeCell ref="I9:J9"/>
    <mergeCell ref="G11:H11"/>
    <mergeCell ref="I15:J15"/>
    <mergeCell ref="I18:J18"/>
    <mergeCell ref="C26:K26"/>
    <mergeCell ref="D29:E29"/>
    <mergeCell ref="D30:E30"/>
    <mergeCell ref="H31:I31"/>
    <mergeCell ref="A33:K33"/>
    <mergeCell ref="G49:H49"/>
    <mergeCell ref="E39:F39"/>
    <mergeCell ref="G39:H39"/>
    <mergeCell ref="I39:J40"/>
    <mergeCell ref="E40:F40"/>
    <mergeCell ref="G40:H40"/>
    <mergeCell ref="D44:E44"/>
    <mergeCell ref="G44:H44"/>
    <mergeCell ref="G45:H45"/>
    <mergeCell ref="I45:K45"/>
    <mergeCell ref="F46:J46"/>
    <mergeCell ref="D48:E48"/>
    <mergeCell ref="G48:H48"/>
    <mergeCell ref="B61:E61"/>
    <mergeCell ref="G61:I61"/>
    <mergeCell ref="E50:K50"/>
    <mergeCell ref="I53:K53"/>
    <mergeCell ref="D56:G56"/>
    <mergeCell ref="D57:G57"/>
    <mergeCell ref="B60:E60"/>
    <mergeCell ref="G60:J60"/>
  </mergeCells>
  <pageMargins left="0.26" right="0.13" top="0.75" bottom="0.75" header="0.3" footer="0.3"/>
  <pageSetup paperSize="9" orientation="portrait" r:id="rId1"/>
  <headerFooter>
    <oddHeader>&amp;R&amp;P/&amp;N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721D0-1350-45B8-B066-956D8C8A24FF}">
  <sheetPr>
    <tabColor rgb="FF92D050"/>
  </sheetPr>
  <dimension ref="A1:K68"/>
  <sheetViews>
    <sheetView topLeftCell="A7" zoomScaleNormal="100" workbookViewId="0">
      <selection activeCell="C30" sqref="C30"/>
    </sheetView>
  </sheetViews>
  <sheetFormatPr defaultRowHeight="15"/>
  <cols>
    <col min="1" max="1" width="6.7109375" customWidth="1"/>
    <col min="2" max="2" width="10.5703125" customWidth="1"/>
    <col min="3" max="3" width="9.28515625" customWidth="1"/>
    <col min="5" max="5" width="7.140625" customWidth="1"/>
    <col min="6" max="6" width="13.85546875" customWidth="1"/>
    <col min="7" max="7" width="7.28515625" customWidth="1"/>
    <col min="8" max="8" width="10.85546875" customWidth="1"/>
    <col min="9" max="9" width="9.140625" customWidth="1"/>
    <col min="10" max="10" width="7.42578125" customWidth="1"/>
    <col min="11" max="11" width="8" customWidth="1"/>
  </cols>
  <sheetData>
    <row r="1" spans="1:11" ht="23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</row>
    <row r="2" spans="1:11" ht="23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11" ht="23.25">
      <c r="A3" s="1" t="s">
        <v>2</v>
      </c>
      <c r="B3" s="2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23.25">
      <c r="A4" s="73" t="s">
        <v>62</v>
      </c>
      <c r="B4" s="73"/>
      <c r="C4" s="73" t="s">
        <v>121</v>
      </c>
      <c r="D4" s="73"/>
      <c r="E4" s="73"/>
      <c r="F4" s="73"/>
      <c r="G4" s="73"/>
      <c r="H4" s="73"/>
      <c r="I4" s="73"/>
      <c r="J4" s="73"/>
      <c r="K4" s="73"/>
    </row>
    <row r="5" spans="1:11" ht="23.25">
      <c r="A5" s="1" t="s">
        <v>3</v>
      </c>
      <c r="B5" s="2"/>
      <c r="C5" s="3"/>
      <c r="D5" s="2"/>
      <c r="E5" s="2"/>
      <c r="F5" s="2"/>
      <c r="G5" s="2"/>
      <c r="H5" s="2"/>
      <c r="I5" s="2"/>
      <c r="J5" s="2"/>
      <c r="K5" s="4"/>
    </row>
    <row r="6" spans="1:11" ht="23.25">
      <c r="A6" s="73" t="s">
        <v>63</v>
      </c>
      <c r="B6" s="74"/>
      <c r="C6" s="74"/>
      <c r="D6" s="74"/>
      <c r="E6" s="160" t="s">
        <v>4</v>
      </c>
      <c r="F6" s="160"/>
      <c r="G6" s="161"/>
      <c r="H6" s="161"/>
      <c r="I6" s="161"/>
      <c r="J6" s="4"/>
      <c r="K6" s="4"/>
    </row>
    <row r="7" spans="1:11" ht="23.25">
      <c r="A7" s="5" t="s">
        <v>5</v>
      </c>
      <c r="B7" s="6"/>
      <c r="C7" s="162"/>
      <c r="D7" s="162"/>
      <c r="E7" s="162"/>
      <c r="F7" s="7" t="s">
        <v>6</v>
      </c>
      <c r="G7" s="169" t="s">
        <v>7</v>
      </c>
      <c r="H7" s="169"/>
      <c r="I7" s="118"/>
      <c r="J7" s="118"/>
      <c r="K7" s="118"/>
    </row>
    <row r="8" spans="1:11" ht="23.25">
      <c r="A8" s="163" t="s">
        <v>250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1" ht="23.25">
      <c r="A9" s="8" t="s">
        <v>8</v>
      </c>
      <c r="B9" s="4"/>
      <c r="C9" s="9"/>
      <c r="D9" s="103" t="s">
        <v>9</v>
      </c>
      <c r="E9" s="2"/>
      <c r="F9" s="164"/>
      <c r="G9" s="165"/>
      <c r="H9" s="103" t="s">
        <v>10</v>
      </c>
      <c r="I9" s="166"/>
      <c r="J9" s="166"/>
      <c r="K9" s="11" t="s">
        <v>6</v>
      </c>
    </row>
    <row r="10" spans="1:11" ht="23.25">
      <c r="A10" s="12" t="s">
        <v>11</v>
      </c>
      <c r="B10" s="13"/>
      <c r="C10" s="13"/>
      <c r="D10" s="15" t="s">
        <v>12</v>
      </c>
      <c r="E10" s="16" t="s">
        <v>251</v>
      </c>
      <c r="F10" s="17"/>
      <c r="G10" s="17"/>
      <c r="H10" s="77"/>
      <c r="I10" s="77"/>
      <c r="J10" s="78">
        <f>I10-H10</f>
        <v>0</v>
      </c>
      <c r="K10" s="17"/>
    </row>
    <row r="11" spans="1:11" ht="23.25">
      <c r="A11" s="18"/>
      <c r="B11" s="105" t="s">
        <v>66</v>
      </c>
      <c r="C11" s="13"/>
      <c r="D11" s="15" t="s">
        <v>69</v>
      </c>
      <c r="E11" s="19"/>
      <c r="F11" s="20" t="s">
        <v>14</v>
      </c>
      <c r="G11" s="167">
        <f>C7</f>
        <v>0</v>
      </c>
      <c r="H11" s="167"/>
      <c r="I11" s="96" t="s">
        <v>6</v>
      </c>
      <c r="J11" s="100"/>
      <c r="K11" s="96"/>
    </row>
    <row r="12" spans="1:11" ht="23.25">
      <c r="A12" s="15"/>
      <c r="B12" s="13"/>
      <c r="C12" s="13"/>
      <c r="D12" s="15"/>
      <c r="E12" s="19"/>
      <c r="F12" s="21"/>
      <c r="G12" s="22"/>
      <c r="H12" s="23" t="str">
        <f>"( "&amp;BAHTTEXT(G11)&amp;" )"</f>
        <v>( ศูนย์บาทถ้วน )</v>
      </c>
      <c r="I12" s="23"/>
      <c r="J12" s="23"/>
      <c r="K12" s="99"/>
    </row>
    <row r="13" spans="1:11" ht="23.25">
      <c r="A13" s="2"/>
      <c r="B13" s="4"/>
      <c r="C13" s="4"/>
      <c r="D13" s="2"/>
      <c r="E13" s="24"/>
      <c r="F13" s="2"/>
      <c r="G13" s="4"/>
      <c r="H13" s="99"/>
      <c r="I13" s="99"/>
      <c r="J13" s="99"/>
      <c r="K13" s="99"/>
    </row>
    <row r="14" spans="1:11" ht="23.25">
      <c r="A14" s="18" t="s">
        <v>15</v>
      </c>
      <c r="B14" s="13"/>
      <c r="C14" s="25" t="s">
        <v>16</v>
      </c>
      <c r="D14" s="13" t="s">
        <v>252</v>
      </c>
      <c r="E14" s="15"/>
      <c r="F14" s="13"/>
      <c r="G14" s="13"/>
      <c r="H14" s="13"/>
      <c r="I14" s="13"/>
      <c r="J14" s="13"/>
      <c r="K14" s="13"/>
    </row>
    <row r="15" spans="1:11" s="89" customFormat="1" ht="23.25">
      <c r="A15" s="86"/>
      <c r="B15" s="2"/>
      <c r="C15" s="87" t="s">
        <v>18</v>
      </c>
      <c r="D15" s="11"/>
      <c r="E15" s="2"/>
      <c r="F15" s="2"/>
      <c r="G15" s="88"/>
      <c r="H15" s="106" t="s">
        <v>71</v>
      </c>
      <c r="I15" s="161"/>
      <c r="J15" s="161"/>
      <c r="K15" s="2"/>
    </row>
    <row r="16" spans="1:11" s="89" customFormat="1" ht="23.25">
      <c r="A16" s="90"/>
      <c r="B16" s="4"/>
      <c r="C16" s="91" t="s">
        <v>19</v>
      </c>
      <c r="D16" s="109">
        <v>1</v>
      </c>
      <c r="E16" s="91" t="s">
        <v>20</v>
      </c>
      <c r="F16" s="109">
        <v>1</v>
      </c>
      <c r="G16" s="91" t="s">
        <v>22</v>
      </c>
      <c r="H16" s="109">
        <v>1</v>
      </c>
      <c r="I16" s="92"/>
      <c r="J16" s="114"/>
      <c r="K16" s="31"/>
    </row>
    <row r="17" spans="1:11" ht="23.25">
      <c r="A17" s="27"/>
      <c r="B17" s="13"/>
      <c r="C17" s="28"/>
      <c r="D17" s="30"/>
      <c r="E17" s="28"/>
      <c r="F17" s="30"/>
      <c r="G17" s="28"/>
      <c r="H17" s="30"/>
      <c r="I17" s="28"/>
      <c r="J17" s="30"/>
      <c r="K17" s="31"/>
    </row>
    <row r="18" spans="1:11" ht="23.25">
      <c r="A18" s="32"/>
      <c r="B18" s="13"/>
      <c r="C18" s="18" t="s">
        <v>23</v>
      </c>
      <c r="D18" s="14"/>
      <c r="E18" s="15"/>
      <c r="F18" s="15"/>
      <c r="G18" s="26"/>
      <c r="H18" s="107" t="s">
        <v>71</v>
      </c>
      <c r="I18" s="168"/>
      <c r="J18" s="168"/>
      <c r="K18" s="15"/>
    </row>
    <row r="19" spans="1:11" ht="23.25">
      <c r="A19" s="32"/>
      <c r="B19" s="13"/>
      <c r="C19" s="28" t="s">
        <v>24</v>
      </c>
      <c r="D19" s="108">
        <v>1</v>
      </c>
      <c r="E19" s="20" t="s">
        <v>25</v>
      </c>
      <c r="F19" s="108">
        <v>1</v>
      </c>
      <c r="G19" s="20" t="s">
        <v>27</v>
      </c>
      <c r="H19" s="108">
        <v>1</v>
      </c>
      <c r="I19" s="20"/>
      <c r="J19" s="115"/>
      <c r="K19" s="26"/>
    </row>
    <row r="20" spans="1:11" ht="23.25">
      <c r="A20" s="32"/>
      <c r="B20" s="13"/>
      <c r="C20" s="28"/>
      <c r="D20" s="34"/>
      <c r="E20" s="20"/>
      <c r="F20" s="34"/>
      <c r="G20" s="20"/>
      <c r="H20" s="35"/>
      <c r="I20" s="20"/>
      <c r="J20" s="35"/>
      <c r="K20" s="13"/>
    </row>
    <row r="21" spans="1:11" ht="23.25">
      <c r="A21" s="32"/>
      <c r="B21" s="26"/>
      <c r="C21" s="18" t="s">
        <v>28</v>
      </c>
      <c r="D21" s="14"/>
      <c r="E21" s="15"/>
      <c r="F21" s="15"/>
      <c r="G21" s="26"/>
      <c r="H21" s="26"/>
      <c r="I21" s="26"/>
      <c r="J21" s="15"/>
      <c r="K21" s="15"/>
    </row>
    <row r="22" spans="1:11" ht="23.25">
      <c r="A22" s="32"/>
      <c r="B22" s="15"/>
      <c r="C22" s="36" t="s">
        <v>29</v>
      </c>
      <c r="D22" s="112">
        <f>D19/D16</f>
        <v>1</v>
      </c>
      <c r="E22" s="37" t="s">
        <v>30</v>
      </c>
      <c r="F22" s="112">
        <f>F19/F16</f>
        <v>1</v>
      </c>
      <c r="G22" s="38" t="s">
        <v>32</v>
      </c>
      <c r="H22" s="60">
        <f>H19/H16</f>
        <v>1</v>
      </c>
      <c r="I22" s="20"/>
      <c r="J22" s="39"/>
      <c r="K22" s="15"/>
    </row>
    <row r="23" spans="1:11" ht="23.25">
      <c r="A23" s="18" t="s">
        <v>33</v>
      </c>
      <c r="B23" s="15"/>
      <c r="C23" s="37" t="s">
        <v>34</v>
      </c>
      <c r="D23" s="40">
        <f>ROUNDDOWN(D22,3)</f>
        <v>1</v>
      </c>
      <c r="E23" s="37" t="s">
        <v>34</v>
      </c>
      <c r="F23" s="40">
        <f>ROUNDDOWN(F22,3)</f>
        <v>1</v>
      </c>
      <c r="G23" s="38"/>
      <c r="H23" s="40">
        <f>ROUNDDOWN(H22,3)</f>
        <v>1</v>
      </c>
      <c r="I23" s="116"/>
      <c r="J23" s="83"/>
      <c r="K23" s="15"/>
    </row>
    <row r="24" spans="1:11" ht="23.25">
      <c r="A24" s="18"/>
      <c r="B24" s="15"/>
      <c r="C24" s="37"/>
      <c r="D24" s="83"/>
      <c r="E24" s="37"/>
      <c r="F24" s="42"/>
      <c r="G24" s="37"/>
      <c r="H24" s="43"/>
      <c r="I24" s="38"/>
      <c r="J24" s="44"/>
      <c r="K24" s="15"/>
    </row>
    <row r="25" spans="1:11" ht="23.25">
      <c r="A25" s="13"/>
      <c r="B25" s="13"/>
      <c r="C25" s="18" t="s">
        <v>35</v>
      </c>
      <c r="D25" s="45"/>
      <c r="E25" s="13"/>
      <c r="F25" s="13"/>
      <c r="G25" s="13"/>
      <c r="H25" s="13"/>
      <c r="I25" s="13"/>
      <c r="J25" s="13"/>
      <c r="K25" s="13"/>
    </row>
    <row r="26" spans="1:11" ht="23.25">
      <c r="A26" s="13"/>
      <c r="B26" s="98"/>
      <c r="C26" s="135" t="s">
        <v>253</v>
      </c>
      <c r="D26" s="135"/>
      <c r="E26" s="135"/>
      <c r="F26" s="135"/>
      <c r="G26" s="135"/>
      <c r="H26" s="135"/>
      <c r="I26" s="135"/>
      <c r="J26" s="135"/>
      <c r="K26" s="135"/>
    </row>
    <row r="27" spans="1:11" ht="23.25">
      <c r="A27" s="13"/>
      <c r="B27" s="15"/>
      <c r="C27" s="119">
        <v>0.3</v>
      </c>
      <c r="D27" s="46" t="s">
        <v>80</v>
      </c>
      <c r="E27" s="47">
        <f>D23</f>
        <v>1</v>
      </c>
      <c r="F27" s="48" t="s">
        <v>163</v>
      </c>
      <c r="G27" s="49">
        <f>F23</f>
        <v>1</v>
      </c>
      <c r="H27" s="50" t="s">
        <v>213</v>
      </c>
      <c r="I27" s="47">
        <f>+H23</f>
        <v>1</v>
      </c>
      <c r="J27" s="50"/>
      <c r="K27" s="49"/>
    </row>
    <row r="28" spans="1:11" ht="23.25">
      <c r="A28" s="13"/>
      <c r="B28" s="13"/>
      <c r="C28" s="13" t="s">
        <v>113</v>
      </c>
      <c r="D28" s="113"/>
      <c r="E28" s="51">
        <f>SUM(0.1* E27)</f>
        <v>0.1</v>
      </c>
      <c r="F28" s="98" t="s">
        <v>41</v>
      </c>
      <c r="G28" s="51">
        <f>SUM(0.25*G27)</f>
        <v>0.25</v>
      </c>
      <c r="H28" s="98" t="s">
        <v>41</v>
      </c>
      <c r="I28" s="51">
        <f>SUM(0.35*I27)</f>
        <v>0.35</v>
      </c>
      <c r="J28" s="98"/>
      <c r="K28" s="51"/>
    </row>
    <row r="29" spans="1:11" ht="23.25">
      <c r="A29" s="18" t="s">
        <v>33</v>
      </c>
      <c r="B29" s="18"/>
      <c r="C29" s="13" t="s">
        <v>113</v>
      </c>
      <c r="D29" s="136">
        <f>TRUNC(E28,3)</f>
        <v>0.1</v>
      </c>
      <c r="E29" s="136">
        <f>TRUNC(E28,3)</f>
        <v>0.1</v>
      </c>
      <c r="F29" s="98" t="s">
        <v>41</v>
      </c>
      <c r="G29" s="101">
        <f>TRUNC(G28,3)</f>
        <v>0.25</v>
      </c>
      <c r="H29" s="98" t="s">
        <v>42</v>
      </c>
      <c r="I29" s="102">
        <f>TRUNC(I28,3)</f>
        <v>0.35</v>
      </c>
      <c r="J29" s="98"/>
      <c r="K29" s="102"/>
    </row>
    <row r="30" spans="1:11" ht="23.25">
      <c r="A30" s="13"/>
      <c r="B30" s="13"/>
      <c r="C30" s="38" t="s">
        <v>43</v>
      </c>
      <c r="D30" s="137">
        <f>C27+D29+G29+I29+K29</f>
        <v>1</v>
      </c>
      <c r="E30" s="137"/>
      <c r="F30" s="52"/>
      <c r="G30" s="53"/>
      <c r="H30" s="15"/>
      <c r="I30" s="15"/>
      <c r="J30" s="15"/>
      <c r="K30" s="13"/>
    </row>
    <row r="31" spans="1:11" ht="23.25">
      <c r="A31" s="13"/>
      <c r="B31" s="13"/>
      <c r="C31" s="54" t="s">
        <v>44</v>
      </c>
      <c r="D31" s="13"/>
      <c r="E31" s="13"/>
      <c r="F31" s="13"/>
      <c r="G31" s="13"/>
      <c r="H31" s="137">
        <f>TRUNC(D30,3)</f>
        <v>1</v>
      </c>
      <c r="I31" s="137"/>
      <c r="J31" s="13"/>
      <c r="K31" s="15"/>
    </row>
    <row r="32" spans="1:11" ht="23.25">
      <c r="A32" s="13"/>
      <c r="B32" s="13"/>
      <c r="C32" s="54"/>
      <c r="D32" s="13"/>
      <c r="E32" s="13"/>
      <c r="F32" s="13"/>
      <c r="G32" s="13"/>
      <c r="H32" s="97"/>
      <c r="I32" s="97"/>
      <c r="J32" s="13"/>
      <c r="K32" s="15"/>
    </row>
    <row r="33" spans="1:11" ht="23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3.25">
      <c r="A34" s="13"/>
      <c r="B34" s="13"/>
      <c r="C34" s="54" t="s">
        <v>45</v>
      </c>
      <c r="D34" s="13"/>
      <c r="E34" s="13"/>
      <c r="F34" s="13"/>
      <c r="G34" s="13"/>
      <c r="H34" s="139">
        <f>H31</f>
        <v>1</v>
      </c>
      <c r="I34" s="140"/>
      <c r="J34" s="13"/>
      <c r="K34" s="55"/>
    </row>
    <row r="35" spans="1:11" ht="23.25">
      <c r="A35" s="13"/>
      <c r="B35" s="13" t="s">
        <v>46</v>
      </c>
      <c r="C35" s="13"/>
      <c r="D35" s="13"/>
      <c r="E35" s="13"/>
      <c r="F35" s="13"/>
      <c r="G35" s="13"/>
      <c r="H35" s="83"/>
      <c r="I35" s="83"/>
      <c r="J35" s="13"/>
      <c r="K35" s="15"/>
    </row>
    <row r="36" spans="1:11" ht="23.25">
      <c r="A36" s="13"/>
      <c r="B36" s="13" t="s">
        <v>47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 ht="23.25">
      <c r="A37" s="13"/>
      <c r="B37" s="54" t="s">
        <v>48</v>
      </c>
      <c r="C37" s="98"/>
      <c r="D37" s="13"/>
      <c r="E37" s="56"/>
      <c r="F37" s="57"/>
      <c r="G37" s="58" t="s">
        <v>49</v>
      </c>
      <c r="H37" s="13"/>
      <c r="I37" s="59">
        <v>0.96</v>
      </c>
      <c r="J37" s="48"/>
      <c r="K37" s="60"/>
    </row>
    <row r="38" spans="1:11" ht="23.25">
      <c r="A38" s="13"/>
      <c r="B38" s="54" t="s">
        <v>50</v>
      </c>
      <c r="C38" s="98"/>
      <c r="D38" s="13"/>
      <c r="E38" s="56"/>
      <c r="F38" s="57"/>
      <c r="G38" s="61" t="s">
        <v>51</v>
      </c>
      <c r="H38" s="13"/>
      <c r="I38" s="59">
        <v>1.04</v>
      </c>
      <c r="J38" s="48"/>
      <c r="K38" s="60"/>
    </row>
    <row r="39" spans="1:11" ht="23.25">
      <c r="A39" s="13"/>
      <c r="B39" s="13"/>
      <c r="C39" s="96" t="s">
        <v>52</v>
      </c>
      <c r="D39" s="13"/>
      <c r="E39" s="141" t="str">
        <f>IF(H34&lt;=$I37,"ให้เรียกเงินคืน"," 0 ")</f>
        <v xml:space="preserve"> 0 </v>
      </c>
      <c r="F39" s="142"/>
      <c r="G39" s="143" t="str">
        <f>IF(H34&gt;=$I38,"ให้เพิ่มค่างาน"," 0 ")</f>
        <v xml:space="preserve"> 0 </v>
      </c>
      <c r="H39" s="144"/>
      <c r="I39" s="145" t="str">
        <f>IF(E39=G39,"อยู่ในช่วง 4%",0)</f>
        <v>อยู่ในช่วง 4%</v>
      </c>
      <c r="J39" s="146"/>
      <c r="K39" s="48"/>
    </row>
    <row r="40" spans="1:11" ht="23.25">
      <c r="A40" s="13"/>
      <c r="B40" s="13"/>
      <c r="C40" s="96" t="s">
        <v>53</v>
      </c>
      <c r="D40" s="13"/>
      <c r="E40" s="149">
        <f>IF(H34&lt;I37,"ต่ำกว่า 4 %", 0)</f>
        <v>0</v>
      </c>
      <c r="F40" s="150"/>
      <c r="G40" s="151" t="str">
        <f>IF(H34&gt;I38,"สูงกว่า 4%","0")</f>
        <v>0</v>
      </c>
      <c r="H40" s="152"/>
      <c r="I40" s="147"/>
      <c r="J40" s="148"/>
      <c r="K40" s="15"/>
    </row>
    <row r="41" spans="1:11" ht="23.25">
      <c r="A41" s="13"/>
      <c r="B41" s="13"/>
      <c r="C41" s="20" t="s">
        <v>54</v>
      </c>
      <c r="D41" s="54" t="s">
        <v>55</v>
      </c>
      <c r="E41" s="13"/>
      <c r="F41" s="13"/>
      <c r="G41" s="62" t="str">
        <f>IF($H$34&lt;$I$37,$I$37-$H$34,"ไม่มี")</f>
        <v>ไม่มี</v>
      </c>
      <c r="H41" s="63"/>
      <c r="I41" s="64"/>
      <c r="J41" s="13"/>
      <c r="K41" s="13"/>
    </row>
    <row r="42" spans="1:11" ht="23.25">
      <c r="A42" s="13"/>
      <c r="B42" s="13"/>
      <c r="C42" s="20"/>
      <c r="D42" s="54" t="s">
        <v>56</v>
      </c>
      <c r="E42" s="13"/>
      <c r="F42" s="13"/>
      <c r="G42" s="62" t="str">
        <f>IF(H34&gt;=I38,H34-I38,"ไม่มี")</f>
        <v>ไม่มี</v>
      </c>
      <c r="H42" s="63"/>
      <c r="I42" s="64"/>
      <c r="J42" s="13"/>
      <c r="K42" s="13"/>
    </row>
    <row r="43" spans="1:11" ht="23.25">
      <c r="A43" s="13"/>
      <c r="B43" s="13"/>
      <c r="C43" s="13"/>
      <c r="D43" s="13"/>
      <c r="E43" s="65" t="s">
        <v>57</v>
      </c>
      <c r="F43" s="66" t="s">
        <v>58</v>
      </c>
      <c r="G43" s="67"/>
      <c r="H43" s="57"/>
      <c r="I43" s="68"/>
      <c r="J43" s="57"/>
      <c r="K43" s="57"/>
    </row>
    <row r="44" spans="1:11" ht="23.25">
      <c r="A44" s="20"/>
      <c r="B44" s="13" t="s">
        <v>59</v>
      </c>
      <c r="C44" s="13"/>
      <c r="D44" s="132" t="str">
        <f>E39</f>
        <v xml:space="preserve"> 0 </v>
      </c>
      <c r="E44" s="132"/>
      <c r="F44" s="20" t="s">
        <v>60</v>
      </c>
      <c r="G44" s="133">
        <f>I9</f>
        <v>0</v>
      </c>
      <c r="H44" s="133"/>
      <c r="I44" s="95" t="s">
        <v>61</v>
      </c>
      <c r="J44" s="69">
        <f>IF(G41="ไม่มี",0,G41)</f>
        <v>0</v>
      </c>
      <c r="K44" s="70"/>
    </row>
    <row r="45" spans="1:11" ht="23.25">
      <c r="A45" s="13"/>
      <c r="B45" s="13"/>
      <c r="C45" s="13"/>
      <c r="D45" s="13"/>
      <c r="E45" s="13"/>
      <c r="F45" s="20" t="s">
        <v>60</v>
      </c>
      <c r="G45" s="129">
        <f>IF(D44="ให้เรียกเงินคืน",(G44*J44),0)</f>
        <v>0</v>
      </c>
      <c r="H45" s="129"/>
      <c r="I45" s="130"/>
      <c r="J45" s="130"/>
      <c r="K45" s="130"/>
    </row>
    <row r="46" spans="1:11" ht="23.25">
      <c r="A46" s="26"/>
      <c r="B46" s="26"/>
      <c r="C46" s="26"/>
      <c r="D46" s="26"/>
      <c r="E46" s="26"/>
      <c r="F46" s="131" t="str">
        <f>BAHTTEXT(G45)</f>
        <v>ศูนย์บาทถ้วน</v>
      </c>
      <c r="G46" s="131"/>
      <c r="H46" s="131"/>
      <c r="I46" s="131"/>
      <c r="J46" s="131"/>
      <c r="K46" s="99"/>
    </row>
    <row r="47" spans="1:11" ht="23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23.25">
      <c r="A48" s="13"/>
      <c r="B48" s="13" t="s">
        <v>59</v>
      </c>
      <c r="C48" s="13"/>
      <c r="D48" s="132" t="str">
        <f>G39</f>
        <v xml:space="preserve"> 0 </v>
      </c>
      <c r="E48" s="132"/>
      <c r="F48" s="20" t="s">
        <v>60</v>
      </c>
      <c r="G48" s="133">
        <f>G44</f>
        <v>0</v>
      </c>
      <c r="H48" s="133"/>
      <c r="I48" s="95" t="s">
        <v>61</v>
      </c>
      <c r="J48" s="69">
        <f>IF(G42="ไม่มี",0,G42)</f>
        <v>0</v>
      </c>
      <c r="K48" s="13"/>
    </row>
    <row r="49" spans="1:11" ht="23.25">
      <c r="A49" s="13"/>
      <c r="B49" s="13"/>
      <c r="C49" s="13"/>
      <c r="D49" s="13"/>
      <c r="E49" s="13"/>
      <c r="F49" s="20" t="s">
        <v>60</v>
      </c>
      <c r="G49" s="134">
        <f>IF(D48=" 0 ",0,G48*J48)</f>
        <v>0</v>
      </c>
      <c r="H49" s="134"/>
      <c r="I49" s="13"/>
      <c r="J49" s="13"/>
      <c r="K49" s="13"/>
    </row>
    <row r="50" spans="1:11" ht="23.25">
      <c r="A50" s="13"/>
      <c r="B50" s="26"/>
      <c r="C50" s="26"/>
      <c r="D50" s="26"/>
      <c r="E50" s="127" t="str">
        <f>BAHTTEXT(G49)</f>
        <v>ศูนย์บาทถ้วน</v>
      </c>
      <c r="F50" s="127"/>
      <c r="G50" s="127"/>
      <c r="H50" s="127"/>
      <c r="I50" s="127"/>
      <c r="J50" s="127"/>
      <c r="K50" s="127"/>
    </row>
    <row r="51" spans="1:11" ht="23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23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23.25">
      <c r="A53" s="13"/>
      <c r="B53" s="13"/>
      <c r="C53" s="13"/>
      <c r="D53" s="13"/>
      <c r="E53" s="13"/>
      <c r="F53" s="13"/>
      <c r="G53" s="13"/>
      <c r="H53" s="13" t="s">
        <v>65</v>
      </c>
      <c r="I53" s="128"/>
      <c r="J53" s="128"/>
      <c r="K53" s="128"/>
    </row>
    <row r="54" spans="1:11" ht="23.25">
      <c r="A54" s="13"/>
      <c r="B54" s="13"/>
      <c r="C54" s="13"/>
      <c r="D54" s="13"/>
      <c r="E54" s="13"/>
      <c r="F54" s="13"/>
      <c r="G54" s="13"/>
      <c r="H54" s="13"/>
      <c r="I54" s="94"/>
      <c r="J54" s="94"/>
      <c r="K54" s="94"/>
    </row>
    <row r="55" spans="1:11" ht="23.25">
      <c r="A55" s="71"/>
      <c r="B55" s="71"/>
      <c r="C55" s="71"/>
      <c r="D55" s="72" t="s">
        <v>64</v>
      </c>
      <c r="E55" s="72"/>
      <c r="F55" s="72"/>
      <c r="G55" s="4" t="s">
        <v>67</v>
      </c>
      <c r="H55" s="71"/>
      <c r="I55" s="71"/>
      <c r="J55" s="71"/>
      <c r="K55" s="71"/>
    </row>
    <row r="56" spans="1:11" ht="23.25">
      <c r="A56" s="71"/>
      <c r="B56" s="71"/>
      <c r="C56" s="71"/>
      <c r="D56" s="135"/>
      <c r="E56" s="135"/>
      <c r="F56" s="135"/>
      <c r="G56" s="135"/>
      <c r="H56" s="71"/>
      <c r="I56" s="71"/>
      <c r="J56" s="71"/>
      <c r="K56" s="71"/>
    </row>
    <row r="57" spans="1:11" ht="23.25">
      <c r="A57" s="71"/>
      <c r="B57" s="72"/>
      <c r="C57" s="72"/>
      <c r="D57" s="170"/>
      <c r="E57" s="170"/>
      <c r="F57" s="170"/>
      <c r="G57" s="170"/>
      <c r="H57" s="72"/>
      <c r="I57" s="72"/>
      <c r="J57" s="4"/>
      <c r="K57" s="4"/>
    </row>
    <row r="58" spans="1:11" ht="23.25">
      <c r="A58" s="71"/>
      <c r="B58" s="72"/>
      <c r="C58" s="72"/>
      <c r="D58" s="103"/>
      <c r="E58" s="103"/>
      <c r="F58" s="103"/>
      <c r="G58" s="103"/>
      <c r="H58" s="72"/>
      <c r="I58" s="72"/>
      <c r="J58" s="4"/>
      <c r="K58" s="4"/>
    </row>
    <row r="59" spans="1:11" ht="23.25">
      <c r="A59" s="71"/>
      <c r="B59" s="72" t="s">
        <v>64</v>
      </c>
      <c r="C59" s="72"/>
      <c r="D59" s="72"/>
      <c r="E59" s="4" t="s">
        <v>68</v>
      </c>
      <c r="G59" s="72" t="s">
        <v>64</v>
      </c>
      <c r="H59" s="72"/>
      <c r="I59" s="4" t="s">
        <v>70</v>
      </c>
      <c r="J59" s="4"/>
      <c r="K59" s="4"/>
    </row>
    <row r="60" spans="1:11" ht="23.25">
      <c r="A60" s="71"/>
      <c r="B60" s="135"/>
      <c r="C60" s="135"/>
      <c r="D60" s="135"/>
      <c r="E60" s="135"/>
      <c r="G60" s="171"/>
      <c r="H60" s="171"/>
      <c r="I60" s="171"/>
      <c r="J60" s="171"/>
      <c r="K60" s="104"/>
    </row>
    <row r="61" spans="1:11" ht="23.25">
      <c r="A61" s="71"/>
      <c r="B61" s="170"/>
      <c r="C61" s="170"/>
      <c r="D61" s="170"/>
      <c r="E61" s="170"/>
      <c r="G61" s="170"/>
      <c r="H61" s="170"/>
      <c r="I61" s="170"/>
      <c r="J61" s="4"/>
      <c r="K61" s="4"/>
    </row>
    <row r="62" spans="1:11" ht="23.25">
      <c r="A62" s="71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23.25">
      <c r="A63" s="71"/>
      <c r="B63" s="4"/>
      <c r="C63" s="4"/>
      <c r="D63" s="103"/>
      <c r="E63" s="72"/>
      <c r="F63" s="72"/>
      <c r="G63" s="4"/>
      <c r="H63" s="4"/>
      <c r="I63" s="4"/>
      <c r="J63" s="4"/>
      <c r="K63" s="4"/>
    </row>
    <row r="64" spans="1:11" ht="23.25">
      <c r="A64" s="71"/>
      <c r="B64" s="4"/>
      <c r="C64" s="4"/>
      <c r="D64" s="103"/>
      <c r="E64" s="72"/>
      <c r="F64" s="72"/>
      <c r="G64" s="4"/>
      <c r="H64" s="4"/>
      <c r="I64" s="4"/>
      <c r="J64" s="4"/>
      <c r="K64" s="4"/>
    </row>
    <row r="65" spans="1:11" ht="23.25">
      <c r="A65" s="71"/>
      <c r="B65" s="72"/>
      <c r="C65" s="72"/>
      <c r="D65" s="4"/>
      <c r="E65" s="13"/>
      <c r="F65" s="4"/>
      <c r="G65" s="4"/>
      <c r="K65" s="4"/>
    </row>
    <row r="66" spans="1:11" ht="23.25">
      <c r="A66" s="71"/>
      <c r="B66" s="72"/>
      <c r="C66" s="104"/>
      <c r="D66" s="4"/>
      <c r="E66" s="4"/>
      <c r="F66" s="4"/>
      <c r="G66" s="4"/>
      <c r="K66" s="4"/>
    </row>
    <row r="67" spans="1:11" ht="23.25">
      <c r="A67" s="71"/>
      <c r="B67" s="4"/>
      <c r="C67" s="4"/>
      <c r="D67" s="4"/>
      <c r="E67" s="4"/>
      <c r="F67" s="4"/>
      <c r="G67" s="4"/>
      <c r="K67" s="4"/>
    </row>
    <row r="68" spans="1:11">
      <c r="E68" s="76"/>
    </row>
  </sheetData>
  <mergeCells count="40">
    <mergeCell ref="C7:E7"/>
    <mergeCell ref="G7:H7"/>
    <mergeCell ref="A1:K1"/>
    <mergeCell ref="A2:K2"/>
    <mergeCell ref="C3:K3"/>
    <mergeCell ref="E6:F6"/>
    <mergeCell ref="G6:I6"/>
    <mergeCell ref="H34:I34"/>
    <mergeCell ref="A8:K8"/>
    <mergeCell ref="F9:G9"/>
    <mergeCell ref="I9:J9"/>
    <mergeCell ref="G11:H11"/>
    <mergeCell ref="I15:J15"/>
    <mergeCell ref="I18:J18"/>
    <mergeCell ref="C26:K26"/>
    <mergeCell ref="D29:E29"/>
    <mergeCell ref="D30:E30"/>
    <mergeCell ref="H31:I31"/>
    <mergeCell ref="A33:K33"/>
    <mergeCell ref="G49:H49"/>
    <mergeCell ref="E39:F39"/>
    <mergeCell ref="G39:H39"/>
    <mergeCell ref="I39:J40"/>
    <mergeCell ref="E40:F40"/>
    <mergeCell ref="G40:H40"/>
    <mergeCell ref="D44:E44"/>
    <mergeCell ref="G44:H44"/>
    <mergeCell ref="G45:H45"/>
    <mergeCell ref="I45:K45"/>
    <mergeCell ref="F46:J46"/>
    <mergeCell ref="D48:E48"/>
    <mergeCell ref="G48:H48"/>
    <mergeCell ref="B61:E61"/>
    <mergeCell ref="G61:I61"/>
    <mergeCell ref="E50:K50"/>
    <mergeCell ref="I53:K53"/>
    <mergeCell ref="D56:G56"/>
    <mergeCell ref="D57:G57"/>
    <mergeCell ref="B60:E60"/>
    <mergeCell ref="G60:J60"/>
  </mergeCells>
  <pageMargins left="0.26" right="0.13" top="0.75" bottom="0.75" header="0.3" footer="0.3"/>
  <pageSetup paperSize="9" orientation="portrait" r:id="rId1"/>
  <headerFooter>
    <oddHeader>&amp;R&amp;P/&amp;N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E1C6A-28DC-4245-9833-3BC5F8085D64}">
  <sheetPr>
    <tabColor rgb="FF92D050"/>
  </sheetPr>
  <dimension ref="A1:K68"/>
  <sheetViews>
    <sheetView topLeftCell="A8" zoomScaleNormal="100" workbookViewId="0">
      <selection activeCell="G20" sqref="G20"/>
    </sheetView>
  </sheetViews>
  <sheetFormatPr defaultRowHeight="15"/>
  <cols>
    <col min="1" max="1" width="6.7109375" customWidth="1"/>
    <col min="2" max="2" width="10.5703125" customWidth="1"/>
    <col min="3" max="3" width="9.28515625" customWidth="1"/>
    <col min="5" max="5" width="7.140625" customWidth="1"/>
    <col min="6" max="6" width="13.85546875" customWidth="1"/>
    <col min="7" max="7" width="7.28515625" customWidth="1"/>
    <col min="8" max="8" width="10.85546875" customWidth="1"/>
    <col min="9" max="9" width="9.140625" customWidth="1"/>
    <col min="10" max="10" width="7.42578125" customWidth="1"/>
    <col min="11" max="11" width="8" customWidth="1"/>
  </cols>
  <sheetData>
    <row r="1" spans="1:11" ht="23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</row>
    <row r="2" spans="1:11" ht="23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11" ht="23.25">
      <c r="A3" s="1" t="s">
        <v>2</v>
      </c>
      <c r="B3" s="2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23.25">
      <c r="A4" s="73" t="s">
        <v>62</v>
      </c>
      <c r="B4" s="73"/>
      <c r="C4" s="73" t="s">
        <v>121</v>
      </c>
      <c r="D4" s="73"/>
      <c r="E4" s="73"/>
      <c r="F4" s="73"/>
      <c r="G4" s="73"/>
      <c r="H4" s="73"/>
      <c r="I4" s="73"/>
      <c r="J4" s="73"/>
      <c r="K4" s="73"/>
    </row>
    <row r="5" spans="1:11" ht="23.25">
      <c r="A5" s="1" t="s">
        <v>3</v>
      </c>
      <c r="B5" s="2"/>
      <c r="C5" s="3"/>
      <c r="D5" s="2"/>
      <c r="E5" s="2"/>
      <c r="F5" s="2"/>
      <c r="G5" s="2"/>
      <c r="H5" s="2"/>
      <c r="I5" s="2"/>
      <c r="J5" s="2"/>
      <c r="K5" s="4"/>
    </row>
    <row r="6" spans="1:11" ht="23.25">
      <c r="A6" s="73" t="s">
        <v>63</v>
      </c>
      <c r="B6" s="74"/>
      <c r="C6" s="74"/>
      <c r="D6" s="74"/>
      <c r="E6" s="160" t="s">
        <v>4</v>
      </c>
      <c r="F6" s="160"/>
      <c r="G6" s="161"/>
      <c r="H6" s="161"/>
      <c r="I6" s="161"/>
      <c r="J6" s="4"/>
      <c r="K6" s="4"/>
    </row>
    <row r="7" spans="1:11" ht="23.25">
      <c r="A7" s="5" t="s">
        <v>5</v>
      </c>
      <c r="B7" s="6"/>
      <c r="C7" s="162"/>
      <c r="D7" s="162"/>
      <c r="E7" s="162"/>
      <c r="F7" s="7" t="s">
        <v>6</v>
      </c>
      <c r="G7" s="169" t="s">
        <v>7</v>
      </c>
      <c r="H7" s="169"/>
      <c r="I7" s="118"/>
      <c r="J7" s="118"/>
      <c r="K7" s="118"/>
    </row>
    <row r="8" spans="1:11" ht="23.25">
      <c r="A8" s="163" t="s">
        <v>254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1" ht="23.25">
      <c r="A9" s="8" t="s">
        <v>8</v>
      </c>
      <c r="B9" s="4"/>
      <c r="C9" s="9"/>
      <c r="D9" s="103" t="s">
        <v>9</v>
      </c>
      <c r="E9" s="2"/>
      <c r="F9" s="164"/>
      <c r="G9" s="165"/>
      <c r="H9" s="103" t="s">
        <v>10</v>
      </c>
      <c r="I9" s="166"/>
      <c r="J9" s="166"/>
      <c r="K9" s="11" t="s">
        <v>6</v>
      </c>
    </row>
    <row r="10" spans="1:11" ht="23.25">
      <c r="A10" s="12" t="s">
        <v>11</v>
      </c>
      <c r="B10" s="13"/>
      <c r="C10" s="13"/>
      <c r="D10" s="15" t="s">
        <v>12</v>
      </c>
      <c r="E10" s="16" t="s">
        <v>255</v>
      </c>
      <c r="F10" s="17"/>
      <c r="G10" s="17"/>
      <c r="H10" s="77"/>
      <c r="I10" s="77"/>
      <c r="J10" s="78">
        <f>I10-H10</f>
        <v>0</v>
      </c>
      <c r="K10" s="17"/>
    </row>
    <row r="11" spans="1:11" ht="23.25">
      <c r="A11" s="18"/>
      <c r="B11" s="105" t="s">
        <v>66</v>
      </c>
      <c r="C11" s="13"/>
      <c r="D11" s="15" t="s">
        <v>69</v>
      </c>
      <c r="E11" s="19"/>
      <c r="F11" s="20" t="s">
        <v>14</v>
      </c>
      <c r="G11" s="167">
        <f>C7</f>
        <v>0</v>
      </c>
      <c r="H11" s="167"/>
      <c r="I11" s="96" t="s">
        <v>6</v>
      </c>
      <c r="J11" s="100"/>
      <c r="K11" s="96"/>
    </row>
    <row r="12" spans="1:11" ht="23.25">
      <c r="A12" s="15"/>
      <c r="B12" s="13"/>
      <c r="C12" s="13"/>
      <c r="D12" s="15"/>
      <c r="E12" s="19"/>
      <c r="F12" s="21"/>
      <c r="G12" s="22"/>
      <c r="H12" s="23" t="str">
        <f>"( "&amp;BAHTTEXT(G11)&amp;" )"</f>
        <v>( ศูนย์บาทถ้วน )</v>
      </c>
      <c r="I12" s="23"/>
      <c r="J12" s="23"/>
      <c r="K12" s="99"/>
    </row>
    <row r="13" spans="1:11" ht="23.25">
      <c r="A13" s="2"/>
      <c r="B13" s="4"/>
      <c r="C13" s="4"/>
      <c r="D13" s="2"/>
      <c r="E13" s="24"/>
      <c r="F13" s="2"/>
      <c r="G13" s="4"/>
      <c r="H13" s="99"/>
      <c r="I13" s="99"/>
      <c r="J13" s="99"/>
      <c r="K13" s="99"/>
    </row>
    <row r="14" spans="1:11" ht="23.25">
      <c r="A14" s="18" t="s">
        <v>15</v>
      </c>
      <c r="B14" s="13"/>
      <c r="C14" s="25" t="s">
        <v>16</v>
      </c>
      <c r="D14" s="13" t="s">
        <v>256</v>
      </c>
      <c r="E14" s="15"/>
      <c r="F14" s="13"/>
      <c r="G14" s="13"/>
      <c r="H14" s="13"/>
      <c r="I14" s="13"/>
      <c r="J14" s="13"/>
      <c r="K14" s="13"/>
    </row>
    <row r="15" spans="1:11" s="89" customFormat="1" ht="23.25">
      <c r="A15" s="86"/>
      <c r="B15" s="2"/>
      <c r="C15" s="87" t="s">
        <v>18</v>
      </c>
      <c r="D15" s="11"/>
      <c r="E15" s="2"/>
      <c r="F15" s="2"/>
      <c r="G15" s="88"/>
      <c r="H15" s="106" t="s">
        <v>71</v>
      </c>
      <c r="I15" s="161"/>
      <c r="J15" s="161"/>
      <c r="K15" s="2"/>
    </row>
    <row r="16" spans="1:11" s="89" customFormat="1" ht="23.25">
      <c r="A16" s="90"/>
      <c r="B16" s="4"/>
      <c r="C16" s="91" t="s">
        <v>19</v>
      </c>
      <c r="D16" s="109">
        <v>1</v>
      </c>
      <c r="E16" s="91" t="s">
        <v>21</v>
      </c>
      <c r="F16" s="109">
        <v>1</v>
      </c>
      <c r="G16" s="91" t="s">
        <v>74</v>
      </c>
      <c r="H16" s="109">
        <v>1</v>
      </c>
      <c r="I16" s="92"/>
      <c r="J16" s="114"/>
      <c r="K16" s="31"/>
    </row>
    <row r="17" spans="1:11" ht="23.25">
      <c r="A17" s="27"/>
      <c r="B17" s="13"/>
      <c r="C17" s="28"/>
      <c r="D17" s="30"/>
      <c r="E17" s="28"/>
      <c r="F17" s="30"/>
      <c r="G17" s="28"/>
      <c r="H17" s="30"/>
      <c r="I17" s="28"/>
      <c r="J17" s="30"/>
      <c r="K17" s="31"/>
    </row>
    <row r="18" spans="1:11" ht="23.25">
      <c r="A18" s="32"/>
      <c r="B18" s="13"/>
      <c r="C18" s="18" t="s">
        <v>23</v>
      </c>
      <c r="D18" s="14"/>
      <c r="E18" s="15"/>
      <c r="F18" s="15"/>
      <c r="G18" s="26"/>
      <c r="H18" s="107" t="s">
        <v>71</v>
      </c>
      <c r="I18" s="168"/>
      <c r="J18" s="168"/>
      <c r="K18" s="15"/>
    </row>
    <row r="19" spans="1:11" ht="23.25">
      <c r="A19" s="32"/>
      <c r="B19" s="13"/>
      <c r="C19" s="28" t="s">
        <v>24</v>
      </c>
      <c r="D19" s="108">
        <v>1</v>
      </c>
      <c r="E19" s="20" t="s">
        <v>26</v>
      </c>
      <c r="F19" s="108">
        <v>1</v>
      </c>
      <c r="G19" s="20" t="s">
        <v>76</v>
      </c>
      <c r="H19" s="108">
        <v>1</v>
      </c>
      <c r="I19" s="20"/>
      <c r="J19" s="115"/>
      <c r="K19" s="26"/>
    </row>
    <row r="20" spans="1:11" ht="23.25">
      <c r="A20" s="32"/>
      <c r="B20" s="13"/>
      <c r="C20" s="28"/>
      <c r="D20" s="34"/>
      <c r="E20" s="20"/>
      <c r="F20" s="34"/>
      <c r="G20" s="20"/>
      <c r="H20" s="35"/>
      <c r="I20" s="20"/>
      <c r="J20" s="35"/>
      <c r="K20" s="13"/>
    </row>
    <row r="21" spans="1:11" ht="23.25">
      <c r="A21" s="32"/>
      <c r="B21" s="26"/>
      <c r="C21" s="18" t="s">
        <v>28</v>
      </c>
      <c r="D21" s="14"/>
      <c r="E21" s="15"/>
      <c r="F21" s="15"/>
      <c r="G21" s="26"/>
      <c r="H21" s="26"/>
      <c r="I21" s="26"/>
      <c r="J21" s="15"/>
      <c r="K21" s="15"/>
    </row>
    <row r="22" spans="1:11" ht="23.25">
      <c r="A22" s="32"/>
      <c r="B22" s="15"/>
      <c r="C22" s="36" t="s">
        <v>29</v>
      </c>
      <c r="D22" s="112">
        <f>D19/D16</f>
        <v>1</v>
      </c>
      <c r="E22" s="37" t="s">
        <v>30</v>
      </c>
      <c r="F22" s="112">
        <f>F19/F16</f>
        <v>1</v>
      </c>
      <c r="G22" s="38" t="s">
        <v>32</v>
      </c>
      <c r="H22" s="60">
        <f>H19/H16</f>
        <v>1</v>
      </c>
      <c r="I22" s="20"/>
      <c r="J22" s="39"/>
      <c r="K22" s="15"/>
    </row>
    <row r="23" spans="1:11" ht="23.25">
      <c r="A23" s="18" t="s">
        <v>33</v>
      </c>
      <c r="B23" s="15"/>
      <c r="C23" s="37" t="s">
        <v>34</v>
      </c>
      <c r="D23" s="40">
        <f>ROUNDDOWN(D22,3)</f>
        <v>1</v>
      </c>
      <c r="E23" s="37" t="s">
        <v>34</v>
      </c>
      <c r="F23" s="40">
        <f>ROUNDDOWN(F22,3)</f>
        <v>1</v>
      </c>
      <c r="G23" s="38"/>
      <c r="H23" s="40">
        <f>ROUNDDOWN(H22,3)</f>
        <v>1</v>
      </c>
      <c r="I23" s="116"/>
      <c r="J23" s="83"/>
      <c r="K23" s="15"/>
    </row>
    <row r="24" spans="1:11" ht="23.25">
      <c r="A24" s="18"/>
      <c r="B24" s="15"/>
      <c r="C24" s="37"/>
      <c r="D24" s="83"/>
      <c r="E24" s="37"/>
      <c r="F24" s="42"/>
      <c r="G24" s="37"/>
      <c r="H24" s="43"/>
      <c r="I24" s="38"/>
      <c r="J24" s="44"/>
      <c r="K24" s="15"/>
    </row>
    <row r="25" spans="1:11" ht="23.25">
      <c r="A25" s="13"/>
      <c r="B25" s="13"/>
      <c r="C25" s="18" t="s">
        <v>35</v>
      </c>
      <c r="D25" s="45"/>
      <c r="E25" s="13"/>
      <c r="F25" s="13"/>
      <c r="G25" s="13"/>
      <c r="H25" s="13"/>
      <c r="I25" s="13"/>
      <c r="J25" s="13"/>
      <c r="K25" s="13"/>
    </row>
    <row r="26" spans="1:11" ht="23.25">
      <c r="A26" s="13"/>
      <c r="B26" s="98"/>
      <c r="C26" s="135" t="s">
        <v>257</v>
      </c>
      <c r="D26" s="135"/>
      <c r="E26" s="135"/>
      <c r="F26" s="135"/>
      <c r="G26" s="135"/>
      <c r="H26" s="135"/>
      <c r="I26" s="135"/>
      <c r="J26" s="135"/>
      <c r="K26" s="135"/>
    </row>
    <row r="27" spans="1:11" ht="23.25">
      <c r="A27" s="13"/>
      <c r="B27" s="15"/>
      <c r="C27" s="119">
        <v>0.8</v>
      </c>
      <c r="D27" s="46" t="s">
        <v>226</v>
      </c>
      <c r="E27" s="47">
        <f>D23</f>
        <v>1</v>
      </c>
      <c r="F27" s="48" t="s">
        <v>37</v>
      </c>
      <c r="G27" s="49">
        <f>F23</f>
        <v>1</v>
      </c>
      <c r="H27" s="50" t="s">
        <v>221</v>
      </c>
      <c r="I27" s="47">
        <f>+H23</f>
        <v>1</v>
      </c>
      <c r="J27" s="50"/>
      <c r="K27" s="49"/>
    </row>
    <row r="28" spans="1:11" ht="23.25">
      <c r="A28" s="13"/>
      <c r="B28" s="13"/>
      <c r="C28" s="13" t="s">
        <v>258</v>
      </c>
      <c r="D28" s="113"/>
      <c r="E28" s="51">
        <f>SUM(0.05* E27)</f>
        <v>0.05</v>
      </c>
      <c r="F28" s="98" t="s">
        <v>41</v>
      </c>
      <c r="G28" s="51">
        <f>SUM(0.1*G27)</f>
        <v>0.1</v>
      </c>
      <c r="H28" s="98" t="s">
        <v>41</v>
      </c>
      <c r="I28" s="51">
        <f>SUM(0.05*I27)</f>
        <v>0.05</v>
      </c>
      <c r="J28" s="98"/>
      <c r="K28" s="51"/>
    </row>
    <row r="29" spans="1:11" ht="23.25">
      <c r="A29" s="18" t="s">
        <v>33</v>
      </c>
      <c r="B29" s="18"/>
      <c r="C29" s="13" t="s">
        <v>258</v>
      </c>
      <c r="D29" s="136">
        <f>TRUNC(E28,3)</f>
        <v>0.05</v>
      </c>
      <c r="E29" s="136">
        <f>TRUNC(E28,3)</f>
        <v>0.05</v>
      </c>
      <c r="F29" s="98" t="s">
        <v>41</v>
      </c>
      <c r="G29" s="101">
        <f>TRUNC(G28,3)</f>
        <v>0.1</v>
      </c>
      <c r="H29" s="98" t="s">
        <v>42</v>
      </c>
      <c r="I29" s="102">
        <f>TRUNC(I28,3)</f>
        <v>0.05</v>
      </c>
      <c r="J29" s="98"/>
      <c r="K29" s="102"/>
    </row>
    <row r="30" spans="1:11" ht="23.25">
      <c r="A30" s="13"/>
      <c r="B30" s="13"/>
      <c r="C30" s="38" t="s">
        <v>43</v>
      </c>
      <c r="D30" s="137">
        <f>C27+D29+G29+I29+K29</f>
        <v>1</v>
      </c>
      <c r="E30" s="137"/>
      <c r="F30" s="52"/>
      <c r="G30" s="53"/>
      <c r="H30" s="15"/>
      <c r="I30" s="15"/>
      <c r="J30" s="15"/>
      <c r="K30" s="13"/>
    </row>
    <row r="31" spans="1:11" ht="23.25">
      <c r="A31" s="13"/>
      <c r="B31" s="13"/>
      <c r="C31" s="54" t="s">
        <v>44</v>
      </c>
      <c r="D31" s="13"/>
      <c r="E31" s="13"/>
      <c r="F31" s="13"/>
      <c r="G31" s="13"/>
      <c r="H31" s="137">
        <f>TRUNC(D30,3)</f>
        <v>1</v>
      </c>
      <c r="I31" s="137"/>
      <c r="J31" s="13"/>
      <c r="K31" s="15"/>
    </row>
    <row r="32" spans="1:11" ht="23.25">
      <c r="A32" s="13"/>
      <c r="B32" s="13"/>
      <c r="C32" s="54"/>
      <c r="D32" s="13"/>
      <c r="E32" s="13"/>
      <c r="F32" s="13"/>
      <c r="G32" s="13"/>
      <c r="H32" s="97"/>
      <c r="I32" s="97"/>
      <c r="J32" s="13"/>
      <c r="K32" s="15"/>
    </row>
    <row r="33" spans="1:11" ht="23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3.25">
      <c r="A34" s="13"/>
      <c r="B34" s="13"/>
      <c r="C34" s="54" t="s">
        <v>45</v>
      </c>
      <c r="D34" s="13"/>
      <c r="E34" s="13"/>
      <c r="F34" s="13"/>
      <c r="G34" s="13"/>
      <c r="H34" s="139">
        <f>H31</f>
        <v>1</v>
      </c>
      <c r="I34" s="140"/>
      <c r="J34" s="13"/>
      <c r="K34" s="55"/>
    </row>
    <row r="35" spans="1:11" ht="23.25">
      <c r="A35" s="13"/>
      <c r="B35" s="13" t="s">
        <v>46</v>
      </c>
      <c r="C35" s="13"/>
      <c r="D35" s="13"/>
      <c r="E35" s="13"/>
      <c r="F35" s="13"/>
      <c r="G35" s="13"/>
      <c r="H35" s="83"/>
      <c r="I35" s="83"/>
      <c r="J35" s="13"/>
      <c r="K35" s="15"/>
    </row>
    <row r="36" spans="1:11" ht="23.25">
      <c r="A36" s="13"/>
      <c r="B36" s="13" t="s">
        <v>47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 ht="23.25">
      <c r="A37" s="13"/>
      <c r="B37" s="54" t="s">
        <v>48</v>
      </c>
      <c r="C37" s="98"/>
      <c r="D37" s="13"/>
      <c r="E37" s="56"/>
      <c r="F37" s="57"/>
      <c r="G37" s="58" t="s">
        <v>49</v>
      </c>
      <c r="H37" s="13"/>
      <c r="I37" s="59">
        <v>0.96</v>
      </c>
      <c r="J37" s="48"/>
      <c r="K37" s="60"/>
    </row>
    <row r="38" spans="1:11" ht="23.25">
      <c r="A38" s="13"/>
      <c r="B38" s="54" t="s">
        <v>50</v>
      </c>
      <c r="C38" s="98"/>
      <c r="D38" s="13"/>
      <c r="E38" s="56"/>
      <c r="F38" s="57"/>
      <c r="G38" s="61" t="s">
        <v>51</v>
      </c>
      <c r="H38" s="13"/>
      <c r="I38" s="59">
        <v>1.04</v>
      </c>
      <c r="J38" s="48"/>
      <c r="K38" s="60"/>
    </row>
    <row r="39" spans="1:11" ht="23.25">
      <c r="A39" s="13"/>
      <c r="B39" s="13"/>
      <c r="C39" s="96" t="s">
        <v>52</v>
      </c>
      <c r="D39" s="13"/>
      <c r="E39" s="141" t="str">
        <f>IF(H34&lt;=$I37,"ให้เรียกเงินคืน"," 0 ")</f>
        <v xml:space="preserve"> 0 </v>
      </c>
      <c r="F39" s="142"/>
      <c r="G39" s="143" t="str">
        <f>IF(H34&gt;=$I38,"ให้เพิ่มค่างาน"," 0 ")</f>
        <v xml:space="preserve"> 0 </v>
      </c>
      <c r="H39" s="144"/>
      <c r="I39" s="145" t="str">
        <f>IF(E39=G39,"อยู่ในช่วง 4%",0)</f>
        <v>อยู่ในช่วง 4%</v>
      </c>
      <c r="J39" s="146"/>
      <c r="K39" s="48"/>
    </row>
    <row r="40" spans="1:11" ht="23.25">
      <c r="A40" s="13"/>
      <c r="B40" s="13"/>
      <c r="C40" s="96" t="s">
        <v>53</v>
      </c>
      <c r="D40" s="13"/>
      <c r="E40" s="149">
        <f>IF(H34&lt;I37,"ต่ำกว่า 4 %", 0)</f>
        <v>0</v>
      </c>
      <c r="F40" s="150"/>
      <c r="G40" s="151" t="str">
        <f>IF(H34&gt;I38,"สูงกว่า 4%","0")</f>
        <v>0</v>
      </c>
      <c r="H40" s="152"/>
      <c r="I40" s="147"/>
      <c r="J40" s="148"/>
      <c r="K40" s="15"/>
    </row>
    <row r="41" spans="1:11" ht="23.25">
      <c r="A41" s="13"/>
      <c r="B41" s="13"/>
      <c r="C41" s="20" t="s">
        <v>54</v>
      </c>
      <c r="D41" s="54" t="s">
        <v>55</v>
      </c>
      <c r="E41" s="13"/>
      <c r="F41" s="13"/>
      <c r="G41" s="62" t="str">
        <f>IF($H$34&lt;$I$37,$I$37-$H$34,"ไม่มี")</f>
        <v>ไม่มี</v>
      </c>
      <c r="H41" s="63"/>
      <c r="I41" s="64"/>
      <c r="J41" s="13"/>
      <c r="K41" s="13"/>
    </row>
    <row r="42" spans="1:11" ht="23.25">
      <c r="A42" s="13"/>
      <c r="B42" s="13"/>
      <c r="C42" s="20"/>
      <c r="D42" s="54" t="s">
        <v>56</v>
      </c>
      <c r="E42" s="13"/>
      <c r="F42" s="13"/>
      <c r="G42" s="62" t="str">
        <f>IF(H34&gt;=I38,H34-I38,"ไม่มี")</f>
        <v>ไม่มี</v>
      </c>
      <c r="H42" s="63"/>
      <c r="I42" s="64"/>
      <c r="J42" s="13"/>
      <c r="K42" s="13"/>
    </row>
    <row r="43" spans="1:11" ht="23.25">
      <c r="A43" s="13"/>
      <c r="B43" s="13"/>
      <c r="C43" s="13"/>
      <c r="D43" s="13"/>
      <c r="E43" s="65" t="s">
        <v>57</v>
      </c>
      <c r="F43" s="66" t="s">
        <v>58</v>
      </c>
      <c r="G43" s="67"/>
      <c r="H43" s="57"/>
      <c r="I43" s="68"/>
      <c r="J43" s="57"/>
      <c r="K43" s="57"/>
    </row>
    <row r="44" spans="1:11" ht="23.25">
      <c r="A44" s="20"/>
      <c r="B44" s="13" t="s">
        <v>59</v>
      </c>
      <c r="C44" s="13"/>
      <c r="D44" s="132" t="str">
        <f>E39</f>
        <v xml:space="preserve"> 0 </v>
      </c>
      <c r="E44" s="132"/>
      <c r="F44" s="20" t="s">
        <v>60</v>
      </c>
      <c r="G44" s="133">
        <f>I9</f>
        <v>0</v>
      </c>
      <c r="H44" s="133"/>
      <c r="I44" s="95" t="s">
        <v>61</v>
      </c>
      <c r="J44" s="69">
        <f>IF(G41="ไม่มี",0,G41)</f>
        <v>0</v>
      </c>
      <c r="K44" s="70"/>
    </row>
    <row r="45" spans="1:11" ht="23.25">
      <c r="A45" s="13"/>
      <c r="B45" s="13"/>
      <c r="C45" s="13"/>
      <c r="D45" s="13"/>
      <c r="E45" s="13"/>
      <c r="F45" s="20" t="s">
        <v>60</v>
      </c>
      <c r="G45" s="129">
        <f>IF(D44="ให้เรียกเงินคืน",(G44*J44),0)</f>
        <v>0</v>
      </c>
      <c r="H45" s="129"/>
      <c r="I45" s="130"/>
      <c r="J45" s="130"/>
      <c r="K45" s="130"/>
    </row>
    <row r="46" spans="1:11" ht="23.25">
      <c r="A46" s="26"/>
      <c r="B46" s="26"/>
      <c r="C46" s="26"/>
      <c r="D46" s="26"/>
      <c r="E46" s="26"/>
      <c r="F46" s="131" t="str">
        <f>BAHTTEXT(G45)</f>
        <v>ศูนย์บาทถ้วน</v>
      </c>
      <c r="G46" s="131"/>
      <c r="H46" s="131"/>
      <c r="I46" s="131"/>
      <c r="J46" s="131"/>
      <c r="K46" s="99"/>
    </row>
    <row r="47" spans="1:11" ht="23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23.25">
      <c r="A48" s="13"/>
      <c r="B48" s="13" t="s">
        <v>59</v>
      </c>
      <c r="C48" s="13"/>
      <c r="D48" s="132" t="str">
        <f>G39</f>
        <v xml:space="preserve"> 0 </v>
      </c>
      <c r="E48" s="132"/>
      <c r="F48" s="20" t="s">
        <v>60</v>
      </c>
      <c r="G48" s="133">
        <f>G44</f>
        <v>0</v>
      </c>
      <c r="H48" s="133"/>
      <c r="I48" s="95" t="s">
        <v>61</v>
      </c>
      <c r="J48" s="69">
        <f>IF(G42="ไม่มี",0,G42)</f>
        <v>0</v>
      </c>
      <c r="K48" s="13"/>
    </row>
    <row r="49" spans="1:11" ht="23.25">
      <c r="A49" s="13"/>
      <c r="B49" s="13"/>
      <c r="C49" s="13"/>
      <c r="D49" s="13"/>
      <c r="E49" s="13"/>
      <c r="F49" s="20" t="s">
        <v>60</v>
      </c>
      <c r="G49" s="134">
        <f>IF(D48=" 0 ",0,G48*J48)</f>
        <v>0</v>
      </c>
      <c r="H49" s="134"/>
      <c r="I49" s="13"/>
      <c r="J49" s="13"/>
      <c r="K49" s="13"/>
    </row>
    <row r="50" spans="1:11" ht="23.25">
      <c r="A50" s="13"/>
      <c r="B50" s="26"/>
      <c r="C50" s="26"/>
      <c r="D50" s="26"/>
      <c r="E50" s="127" t="str">
        <f>BAHTTEXT(G49)</f>
        <v>ศูนย์บาทถ้วน</v>
      </c>
      <c r="F50" s="127"/>
      <c r="G50" s="127"/>
      <c r="H50" s="127"/>
      <c r="I50" s="127"/>
      <c r="J50" s="127"/>
      <c r="K50" s="127"/>
    </row>
    <row r="51" spans="1:11" ht="23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23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23.25">
      <c r="A53" s="13"/>
      <c r="B53" s="13"/>
      <c r="C53" s="13"/>
      <c r="D53" s="13"/>
      <c r="E53" s="13"/>
      <c r="F53" s="13"/>
      <c r="G53" s="13"/>
      <c r="H53" s="13" t="s">
        <v>65</v>
      </c>
      <c r="I53" s="128"/>
      <c r="J53" s="128"/>
      <c r="K53" s="128"/>
    </row>
    <row r="54" spans="1:11" ht="23.25">
      <c r="A54" s="13"/>
      <c r="B54" s="13"/>
      <c r="C54" s="13"/>
      <c r="D54" s="13"/>
      <c r="E54" s="13"/>
      <c r="F54" s="13"/>
      <c r="G54" s="13"/>
      <c r="H54" s="13"/>
      <c r="I54" s="94"/>
      <c r="J54" s="94"/>
      <c r="K54" s="94"/>
    </row>
    <row r="55" spans="1:11" ht="23.25">
      <c r="A55" s="71"/>
      <c r="B55" s="71"/>
      <c r="C55" s="71"/>
      <c r="D55" s="72" t="s">
        <v>64</v>
      </c>
      <c r="E55" s="72"/>
      <c r="F55" s="72"/>
      <c r="G55" s="4" t="s">
        <v>67</v>
      </c>
      <c r="H55" s="71"/>
      <c r="I55" s="71"/>
      <c r="J55" s="71"/>
      <c r="K55" s="71"/>
    </row>
    <row r="56" spans="1:11" ht="23.25">
      <c r="A56" s="71"/>
      <c r="B56" s="71"/>
      <c r="C56" s="71"/>
      <c r="D56" s="135"/>
      <c r="E56" s="135"/>
      <c r="F56" s="135"/>
      <c r="G56" s="135"/>
      <c r="H56" s="71"/>
      <c r="I56" s="71"/>
      <c r="J56" s="71"/>
      <c r="K56" s="71"/>
    </row>
    <row r="57" spans="1:11" ht="23.25">
      <c r="A57" s="71"/>
      <c r="B57" s="72"/>
      <c r="C57" s="72"/>
      <c r="D57" s="170"/>
      <c r="E57" s="170"/>
      <c r="F57" s="170"/>
      <c r="G57" s="170"/>
      <c r="H57" s="72"/>
      <c r="I57" s="72"/>
      <c r="J57" s="4"/>
      <c r="K57" s="4"/>
    </row>
    <row r="58" spans="1:11" ht="23.25">
      <c r="A58" s="71"/>
      <c r="B58" s="72"/>
      <c r="C58" s="72"/>
      <c r="D58" s="103"/>
      <c r="E58" s="103"/>
      <c r="F58" s="103"/>
      <c r="G58" s="103"/>
      <c r="H58" s="72"/>
      <c r="I58" s="72"/>
      <c r="J58" s="4"/>
      <c r="K58" s="4"/>
    </row>
    <row r="59" spans="1:11" ht="23.25">
      <c r="A59" s="71"/>
      <c r="B59" s="72" t="s">
        <v>64</v>
      </c>
      <c r="C59" s="72"/>
      <c r="D59" s="72"/>
      <c r="E59" s="4" t="s">
        <v>68</v>
      </c>
      <c r="G59" s="72" t="s">
        <v>64</v>
      </c>
      <c r="H59" s="72"/>
      <c r="I59" s="4" t="s">
        <v>70</v>
      </c>
      <c r="J59" s="4"/>
      <c r="K59" s="4"/>
    </row>
    <row r="60" spans="1:11" ht="23.25">
      <c r="A60" s="71"/>
      <c r="B60" s="135"/>
      <c r="C60" s="135"/>
      <c r="D60" s="135"/>
      <c r="E60" s="135"/>
      <c r="G60" s="171"/>
      <c r="H60" s="171"/>
      <c r="I60" s="171"/>
      <c r="J60" s="171"/>
      <c r="K60" s="104"/>
    </row>
    <row r="61" spans="1:11" ht="23.25">
      <c r="A61" s="71"/>
      <c r="B61" s="170"/>
      <c r="C61" s="170"/>
      <c r="D61" s="170"/>
      <c r="E61" s="170"/>
      <c r="G61" s="170"/>
      <c r="H61" s="170"/>
      <c r="I61" s="170"/>
      <c r="J61" s="4"/>
      <c r="K61" s="4"/>
    </row>
    <row r="62" spans="1:11" ht="23.25">
      <c r="A62" s="71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23.25">
      <c r="A63" s="71"/>
      <c r="B63" s="4"/>
      <c r="C63" s="4"/>
      <c r="D63" s="103"/>
      <c r="E63" s="72"/>
      <c r="F63" s="72"/>
      <c r="G63" s="4"/>
      <c r="H63" s="4"/>
      <c r="I63" s="4"/>
      <c r="J63" s="4"/>
      <c r="K63" s="4"/>
    </row>
    <row r="64" spans="1:11" ht="23.25">
      <c r="A64" s="71"/>
      <c r="B64" s="4"/>
      <c r="C64" s="4"/>
      <c r="D64" s="103"/>
      <c r="E64" s="72"/>
      <c r="F64" s="72"/>
      <c r="G64" s="4"/>
      <c r="H64" s="4"/>
      <c r="I64" s="4"/>
      <c r="J64" s="4"/>
      <c r="K64" s="4"/>
    </row>
    <row r="65" spans="1:11" ht="23.25">
      <c r="A65" s="71"/>
      <c r="B65" s="72"/>
      <c r="C65" s="72"/>
      <c r="D65" s="4"/>
      <c r="E65" s="13"/>
      <c r="F65" s="4"/>
      <c r="G65" s="4"/>
      <c r="K65" s="4"/>
    </row>
    <row r="66" spans="1:11" ht="23.25">
      <c r="A66" s="71"/>
      <c r="B66" s="72"/>
      <c r="C66" s="104"/>
      <c r="D66" s="4"/>
      <c r="E66" s="4"/>
      <c r="F66" s="4"/>
      <c r="G66" s="4"/>
      <c r="K66" s="4"/>
    </row>
    <row r="67" spans="1:11" ht="23.25">
      <c r="A67" s="71"/>
      <c r="B67" s="4"/>
      <c r="C67" s="4"/>
      <c r="D67" s="4"/>
      <c r="E67" s="4"/>
      <c r="F67" s="4"/>
      <c r="G67" s="4"/>
      <c r="K67" s="4"/>
    </row>
    <row r="68" spans="1:11">
      <c r="E68" s="76"/>
    </row>
  </sheetData>
  <mergeCells count="40">
    <mergeCell ref="C7:E7"/>
    <mergeCell ref="G7:H7"/>
    <mergeCell ref="A1:K1"/>
    <mergeCell ref="A2:K2"/>
    <mergeCell ref="C3:K3"/>
    <mergeCell ref="E6:F6"/>
    <mergeCell ref="G6:I6"/>
    <mergeCell ref="H34:I34"/>
    <mergeCell ref="A8:K8"/>
    <mergeCell ref="F9:G9"/>
    <mergeCell ref="I9:J9"/>
    <mergeCell ref="G11:H11"/>
    <mergeCell ref="I15:J15"/>
    <mergeCell ref="I18:J18"/>
    <mergeCell ref="C26:K26"/>
    <mergeCell ref="D29:E29"/>
    <mergeCell ref="D30:E30"/>
    <mergeCell ref="H31:I31"/>
    <mergeCell ref="A33:K33"/>
    <mergeCell ref="G49:H49"/>
    <mergeCell ref="E39:F39"/>
    <mergeCell ref="G39:H39"/>
    <mergeCell ref="I39:J40"/>
    <mergeCell ref="E40:F40"/>
    <mergeCell ref="G40:H40"/>
    <mergeCell ref="D44:E44"/>
    <mergeCell ref="G44:H44"/>
    <mergeCell ref="G45:H45"/>
    <mergeCell ref="I45:K45"/>
    <mergeCell ref="F46:J46"/>
    <mergeCell ref="D48:E48"/>
    <mergeCell ref="G48:H48"/>
    <mergeCell ref="B61:E61"/>
    <mergeCell ref="G61:I61"/>
    <mergeCell ref="E50:K50"/>
    <mergeCell ref="I53:K53"/>
    <mergeCell ref="D56:G56"/>
    <mergeCell ref="D57:G57"/>
    <mergeCell ref="B60:E60"/>
    <mergeCell ref="G60:J60"/>
  </mergeCells>
  <pageMargins left="0.26" right="0.13" top="0.75" bottom="0.75" header="0.3" footer="0.3"/>
  <pageSetup paperSize="9" orientation="portrait" r:id="rId1"/>
  <headerFooter>
    <oddHeader>&amp;R&amp;P/&amp;N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BAFC0-0718-4132-A467-03739FBFCDFB}">
  <sheetPr>
    <tabColor rgb="FF92D050"/>
  </sheetPr>
  <dimension ref="A1:K68"/>
  <sheetViews>
    <sheetView topLeftCell="A19" zoomScaleNormal="100" workbookViewId="0">
      <selection activeCell="C30" sqref="C30"/>
    </sheetView>
  </sheetViews>
  <sheetFormatPr defaultRowHeight="15"/>
  <cols>
    <col min="1" max="1" width="6.7109375" customWidth="1"/>
    <col min="2" max="2" width="10.5703125" customWidth="1"/>
    <col min="3" max="3" width="9.28515625" customWidth="1"/>
    <col min="5" max="5" width="7.140625" customWidth="1"/>
    <col min="6" max="6" width="13.85546875" customWidth="1"/>
    <col min="7" max="7" width="7.28515625" customWidth="1"/>
    <col min="8" max="8" width="10.85546875" customWidth="1"/>
    <col min="9" max="9" width="9.140625" customWidth="1"/>
    <col min="10" max="10" width="7.42578125" customWidth="1"/>
    <col min="11" max="11" width="8" customWidth="1"/>
  </cols>
  <sheetData>
    <row r="1" spans="1:11" ht="23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</row>
    <row r="2" spans="1:11" ht="23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11" ht="23.25">
      <c r="A3" s="1" t="s">
        <v>2</v>
      </c>
      <c r="B3" s="2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23.25">
      <c r="A4" s="73" t="s">
        <v>62</v>
      </c>
      <c r="B4" s="73"/>
      <c r="C4" s="73" t="s">
        <v>121</v>
      </c>
      <c r="D4" s="73"/>
      <c r="E4" s="73"/>
      <c r="F4" s="73"/>
      <c r="G4" s="73"/>
      <c r="H4" s="73"/>
      <c r="I4" s="73"/>
      <c r="J4" s="73"/>
      <c r="K4" s="73"/>
    </row>
    <row r="5" spans="1:11" ht="23.25">
      <c r="A5" s="1" t="s">
        <v>3</v>
      </c>
      <c r="B5" s="2"/>
      <c r="C5" s="3"/>
      <c r="D5" s="2"/>
      <c r="E5" s="2"/>
      <c r="F5" s="2"/>
      <c r="G5" s="2"/>
      <c r="H5" s="2"/>
      <c r="I5" s="2"/>
      <c r="J5" s="2"/>
      <c r="K5" s="4"/>
    </row>
    <row r="6" spans="1:11" ht="23.25">
      <c r="A6" s="73" t="s">
        <v>63</v>
      </c>
      <c r="B6" s="74"/>
      <c r="C6" s="74"/>
      <c r="D6" s="74"/>
      <c r="E6" s="160" t="s">
        <v>4</v>
      </c>
      <c r="F6" s="160"/>
      <c r="G6" s="161"/>
      <c r="H6" s="161"/>
      <c r="I6" s="161"/>
      <c r="J6" s="4"/>
      <c r="K6" s="4"/>
    </row>
    <row r="7" spans="1:11" ht="23.25">
      <c r="A7" s="5" t="s">
        <v>5</v>
      </c>
      <c r="B7" s="6"/>
      <c r="C7" s="162"/>
      <c r="D7" s="162"/>
      <c r="E7" s="162"/>
      <c r="F7" s="7" t="s">
        <v>6</v>
      </c>
      <c r="G7" s="169" t="s">
        <v>7</v>
      </c>
      <c r="H7" s="169"/>
      <c r="I7" s="118"/>
      <c r="J7" s="118"/>
      <c r="K7" s="118"/>
    </row>
    <row r="8" spans="1:11" ht="23.25">
      <c r="A8" s="163" t="s">
        <v>259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1" ht="23.25">
      <c r="A9" s="8" t="s">
        <v>8</v>
      </c>
      <c r="B9" s="4"/>
      <c r="C9" s="9"/>
      <c r="D9" s="103" t="s">
        <v>9</v>
      </c>
      <c r="E9" s="2"/>
      <c r="F9" s="164"/>
      <c r="G9" s="165"/>
      <c r="H9" s="103" t="s">
        <v>10</v>
      </c>
      <c r="I9" s="166"/>
      <c r="J9" s="166"/>
      <c r="K9" s="11" t="s">
        <v>6</v>
      </c>
    </row>
    <row r="10" spans="1:11" ht="23.25">
      <c r="A10" s="12" t="s">
        <v>11</v>
      </c>
      <c r="B10" s="13"/>
      <c r="C10" s="13"/>
      <c r="D10" s="15" t="s">
        <v>12</v>
      </c>
      <c r="E10" s="16" t="s">
        <v>260</v>
      </c>
      <c r="F10" s="17"/>
      <c r="G10" s="17"/>
      <c r="H10" s="77"/>
      <c r="I10" s="77"/>
      <c r="J10" s="78">
        <f>I10-H10</f>
        <v>0</v>
      </c>
      <c r="K10" s="17"/>
    </row>
    <row r="11" spans="1:11" ht="23.25">
      <c r="A11" s="18"/>
      <c r="B11" s="105" t="s">
        <v>66</v>
      </c>
      <c r="C11" s="13"/>
      <c r="D11" s="15" t="s">
        <v>69</v>
      </c>
      <c r="E11" s="19"/>
      <c r="F11" s="20" t="s">
        <v>14</v>
      </c>
      <c r="G11" s="167">
        <f>C7</f>
        <v>0</v>
      </c>
      <c r="H11" s="167"/>
      <c r="I11" s="96" t="s">
        <v>6</v>
      </c>
      <c r="J11" s="100"/>
      <c r="K11" s="96"/>
    </row>
    <row r="12" spans="1:11" ht="23.25">
      <c r="A12" s="15"/>
      <c r="B12" s="13"/>
      <c r="C12" s="13"/>
      <c r="D12" s="15"/>
      <c r="E12" s="19"/>
      <c r="F12" s="21"/>
      <c r="G12" s="22"/>
      <c r="H12" s="23" t="str">
        <f>"( "&amp;BAHTTEXT(G11)&amp;" )"</f>
        <v>( ศูนย์บาทถ้วน )</v>
      </c>
      <c r="I12" s="23"/>
      <c r="J12" s="23"/>
      <c r="K12" s="99"/>
    </row>
    <row r="13" spans="1:11" ht="23.25">
      <c r="A13" s="2"/>
      <c r="B13" s="4"/>
      <c r="C13" s="4"/>
      <c r="D13" s="2"/>
      <c r="E13" s="24"/>
      <c r="F13" s="2"/>
      <c r="G13" s="4"/>
      <c r="H13" s="99"/>
      <c r="I13" s="99"/>
      <c r="J13" s="99"/>
      <c r="K13" s="99"/>
    </row>
    <row r="14" spans="1:11" ht="23.25">
      <c r="A14" s="18" t="s">
        <v>15</v>
      </c>
      <c r="B14" s="13"/>
      <c r="C14" s="25" t="s">
        <v>16</v>
      </c>
      <c r="D14" s="13" t="s">
        <v>261</v>
      </c>
      <c r="E14" s="15"/>
      <c r="F14" s="13"/>
      <c r="G14" s="13"/>
      <c r="H14" s="13"/>
      <c r="I14" s="13"/>
      <c r="J14" s="13"/>
      <c r="K14" s="13"/>
    </row>
    <row r="15" spans="1:11" s="89" customFormat="1" ht="23.25">
      <c r="A15" s="86"/>
      <c r="B15" s="2"/>
      <c r="C15" s="87" t="s">
        <v>18</v>
      </c>
      <c r="D15" s="11"/>
      <c r="E15" s="2"/>
      <c r="F15" s="2"/>
      <c r="G15" s="88"/>
      <c r="H15" s="106" t="s">
        <v>71</v>
      </c>
      <c r="I15" s="161"/>
      <c r="J15" s="161"/>
      <c r="K15" s="2"/>
    </row>
    <row r="16" spans="1:11" s="89" customFormat="1" ht="23.25">
      <c r="A16" s="90"/>
      <c r="B16" s="4"/>
      <c r="C16" s="91" t="s">
        <v>19</v>
      </c>
      <c r="D16" s="109">
        <v>1</v>
      </c>
      <c r="E16" s="91" t="s">
        <v>74</v>
      </c>
      <c r="F16" s="109">
        <v>1</v>
      </c>
      <c r="G16" s="91" t="s">
        <v>21</v>
      </c>
      <c r="H16" s="109">
        <v>1</v>
      </c>
      <c r="I16" s="92" t="s">
        <v>262</v>
      </c>
      <c r="J16" s="110">
        <v>1</v>
      </c>
      <c r="K16" s="29"/>
    </row>
    <row r="17" spans="1:11" ht="23.25">
      <c r="A17" s="27"/>
      <c r="B17" s="13"/>
      <c r="C17" s="28"/>
      <c r="D17" s="30"/>
      <c r="E17" s="28"/>
      <c r="F17" s="30"/>
      <c r="G17" s="28"/>
      <c r="H17" s="30"/>
      <c r="I17" s="28"/>
      <c r="J17" s="30"/>
      <c r="K17" s="31"/>
    </row>
    <row r="18" spans="1:11" ht="23.25">
      <c r="A18" s="32"/>
      <c r="B18" s="13"/>
      <c r="C18" s="18" t="s">
        <v>23</v>
      </c>
      <c r="D18" s="14"/>
      <c r="E18" s="15"/>
      <c r="F18" s="15"/>
      <c r="G18" s="26"/>
      <c r="H18" s="107" t="s">
        <v>71</v>
      </c>
      <c r="I18" s="168"/>
      <c r="J18" s="168"/>
      <c r="K18" s="15"/>
    </row>
    <row r="19" spans="1:11" ht="23.25">
      <c r="A19" s="32"/>
      <c r="B19" s="13"/>
      <c r="C19" s="28" t="s">
        <v>24</v>
      </c>
      <c r="D19" s="108">
        <v>1</v>
      </c>
      <c r="E19" s="20" t="s">
        <v>76</v>
      </c>
      <c r="F19" s="108">
        <v>1</v>
      </c>
      <c r="G19" s="20" t="s">
        <v>26</v>
      </c>
      <c r="H19" s="108">
        <v>1</v>
      </c>
      <c r="I19" s="20" t="s">
        <v>263</v>
      </c>
      <c r="J19" s="111">
        <v>1</v>
      </c>
      <c r="K19" s="33"/>
    </row>
    <row r="20" spans="1:11" ht="23.25">
      <c r="A20" s="32"/>
      <c r="B20" s="13"/>
      <c r="C20" s="28"/>
      <c r="D20" s="34"/>
      <c r="E20" s="20"/>
      <c r="F20" s="34"/>
      <c r="G20" s="20"/>
      <c r="H20" s="35"/>
      <c r="I20" s="20"/>
      <c r="J20" s="35"/>
      <c r="K20" s="13"/>
    </row>
    <row r="21" spans="1:11" ht="23.25">
      <c r="A21" s="32"/>
      <c r="B21" s="26"/>
      <c r="C21" s="18" t="s">
        <v>28</v>
      </c>
      <c r="D21" s="14"/>
      <c r="E21" s="15"/>
      <c r="F21" s="15"/>
      <c r="G21" s="26"/>
      <c r="H21" s="26"/>
      <c r="I21" s="26"/>
      <c r="J21" s="15"/>
      <c r="K21" s="15"/>
    </row>
    <row r="22" spans="1:11" ht="23.25">
      <c r="A22" s="32"/>
      <c r="B22" s="15"/>
      <c r="C22" s="36" t="s">
        <v>29</v>
      </c>
      <c r="D22" s="112">
        <f>D19/D16</f>
        <v>1</v>
      </c>
      <c r="E22" s="37" t="s">
        <v>78</v>
      </c>
      <c r="F22" s="112">
        <f>F19/F16</f>
        <v>1</v>
      </c>
      <c r="G22" s="38" t="s">
        <v>31</v>
      </c>
      <c r="H22" s="60">
        <f>H19/H16</f>
        <v>1</v>
      </c>
      <c r="I22" s="20" t="s">
        <v>264</v>
      </c>
      <c r="J22" s="39">
        <f>SUM(J19/J16)</f>
        <v>1</v>
      </c>
      <c r="K22" s="15"/>
    </row>
    <row r="23" spans="1:11" ht="23.25">
      <c r="A23" s="18" t="s">
        <v>33</v>
      </c>
      <c r="B23" s="15"/>
      <c r="C23" s="37" t="s">
        <v>34</v>
      </c>
      <c r="D23" s="40">
        <f>ROUNDDOWN(D22,3)</f>
        <v>1</v>
      </c>
      <c r="E23" s="37" t="s">
        <v>34</v>
      </c>
      <c r="F23" s="40">
        <f>ROUNDDOWN(F22,3)</f>
        <v>1</v>
      </c>
      <c r="G23" s="38"/>
      <c r="H23" s="40">
        <f>ROUNDDOWN(H22,3)</f>
        <v>1</v>
      </c>
      <c r="I23" s="41"/>
      <c r="J23" s="40">
        <f>ROUNDDOWN(J22,3)</f>
        <v>1</v>
      </c>
      <c r="K23" s="15"/>
    </row>
    <row r="24" spans="1:11" ht="23.25">
      <c r="A24" s="18"/>
      <c r="B24" s="15"/>
      <c r="C24" s="37"/>
      <c r="D24" s="83"/>
      <c r="E24" s="37"/>
      <c r="F24" s="42"/>
      <c r="G24" s="37"/>
      <c r="H24" s="43"/>
      <c r="I24" s="38"/>
      <c r="J24" s="44"/>
      <c r="K24" s="15"/>
    </row>
    <row r="25" spans="1:11" ht="23.25">
      <c r="A25" s="13"/>
      <c r="B25" s="13"/>
      <c r="C25" s="18" t="s">
        <v>35</v>
      </c>
      <c r="D25" s="45"/>
      <c r="E25" s="13"/>
      <c r="F25" s="13"/>
      <c r="G25" s="13"/>
      <c r="H25" s="13"/>
      <c r="I25" s="13"/>
      <c r="J25" s="13"/>
      <c r="K25" s="13"/>
    </row>
    <row r="26" spans="1:11" ht="23.25">
      <c r="A26" s="13"/>
      <c r="B26" s="98"/>
      <c r="C26" s="135" t="s">
        <v>265</v>
      </c>
      <c r="D26" s="135"/>
      <c r="E26" s="135"/>
      <c r="F26" s="135"/>
      <c r="G26" s="135"/>
      <c r="H26" s="135"/>
      <c r="I26" s="135"/>
      <c r="J26" s="135"/>
      <c r="K26" s="135"/>
    </row>
    <row r="27" spans="1:11" ht="23.25">
      <c r="A27" s="13"/>
      <c r="B27" s="15"/>
      <c r="C27" s="119">
        <v>0.45</v>
      </c>
      <c r="D27" s="46" t="s">
        <v>226</v>
      </c>
      <c r="E27" s="47">
        <f>D23</f>
        <v>1</v>
      </c>
      <c r="F27" s="48" t="s">
        <v>136</v>
      </c>
      <c r="G27" s="49">
        <f>F23</f>
        <v>1</v>
      </c>
      <c r="H27" s="50" t="s">
        <v>82</v>
      </c>
      <c r="I27" s="47">
        <f>+H23</f>
        <v>1</v>
      </c>
      <c r="J27" s="50" t="s">
        <v>132</v>
      </c>
      <c r="K27" s="49">
        <f>SUM(J23)</f>
        <v>1</v>
      </c>
    </row>
    <row r="28" spans="1:11" ht="23.25">
      <c r="A28" s="13"/>
      <c r="B28" s="13"/>
      <c r="C28" s="13" t="s">
        <v>101</v>
      </c>
      <c r="D28" s="113"/>
      <c r="E28" s="51">
        <f>SUM(0.05* E27)</f>
        <v>0.05</v>
      </c>
      <c r="F28" s="98" t="s">
        <v>41</v>
      </c>
      <c r="G28" s="51">
        <f>SUM(0.05*G27)</f>
        <v>0.05</v>
      </c>
      <c r="H28" s="98" t="s">
        <v>41</v>
      </c>
      <c r="I28" s="51">
        <f>SUM(0.2*I27)</f>
        <v>0.2</v>
      </c>
      <c r="J28" s="98" t="s">
        <v>41</v>
      </c>
      <c r="K28" s="51">
        <f>SUM(0.25*K27)</f>
        <v>0.25</v>
      </c>
    </row>
    <row r="29" spans="1:11" ht="23.25">
      <c r="A29" s="18" t="s">
        <v>33</v>
      </c>
      <c r="B29" s="18"/>
      <c r="C29" s="13" t="s">
        <v>101</v>
      </c>
      <c r="D29" s="136">
        <f>TRUNC(E28,3)</f>
        <v>0.05</v>
      </c>
      <c r="E29" s="136">
        <f>TRUNC(E28,3)</f>
        <v>0.05</v>
      </c>
      <c r="F29" s="98" t="s">
        <v>41</v>
      </c>
      <c r="G29" s="101">
        <f>TRUNC(G28,3)</f>
        <v>0.05</v>
      </c>
      <c r="H29" s="98" t="s">
        <v>42</v>
      </c>
      <c r="I29" s="102">
        <f>TRUNC(I28,3)</f>
        <v>0.2</v>
      </c>
      <c r="J29" s="98" t="s">
        <v>41</v>
      </c>
      <c r="K29" s="102">
        <f>TRUNC(K28,3)</f>
        <v>0.25</v>
      </c>
    </row>
    <row r="30" spans="1:11" ht="23.25">
      <c r="A30" s="13"/>
      <c r="B30" s="13"/>
      <c r="C30" s="38" t="s">
        <v>43</v>
      </c>
      <c r="D30" s="137">
        <f>C27+D29+G29+I29+K29</f>
        <v>1</v>
      </c>
      <c r="E30" s="137"/>
      <c r="F30" s="52"/>
      <c r="G30" s="53"/>
      <c r="H30" s="15"/>
      <c r="I30" s="15"/>
      <c r="J30" s="15"/>
      <c r="K30" s="13"/>
    </row>
    <row r="31" spans="1:11" ht="23.25">
      <c r="A31" s="13"/>
      <c r="B31" s="13"/>
      <c r="C31" s="54" t="s">
        <v>44</v>
      </c>
      <c r="D31" s="13"/>
      <c r="E31" s="13"/>
      <c r="F31" s="13"/>
      <c r="G31" s="13"/>
      <c r="H31" s="137">
        <f>TRUNC(D30,3)</f>
        <v>1</v>
      </c>
      <c r="I31" s="137"/>
      <c r="J31" s="13"/>
      <c r="K31" s="15"/>
    </row>
    <row r="32" spans="1:11" ht="23.25">
      <c r="A32" s="13"/>
      <c r="B32" s="13"/>
      <c r="C32" s="54"/>
      <c r="D32" s="13"/>
      <c r="E32" s="13"/>
      <c r="F32" s="13"/>
      <c r="G32" s="13"/>
      <c r="H32" s="97"/>
      <c r="I32" s="97"/>
      <c r="J32" s="13"/>
      <c r="K32" s="15"/>
    </row>
    <row r="33" spans="1:11" ht="23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3.25">
      <c r="A34" s="13"/>
      <c r="B34" s="13"/>
      <c r="C34" s="54" t="s">
        <v>45</v>
      </c>
      <c r="D34" s="13"/>
      <c r="E34" s="13"/>
      <c r="F34" s="13"/>
      <c r="G34" s="13"/>
      <c r="H34" s="139">
        <f>H31</f>
        <v>1</v>
      </c>
      <c r="I34" s="140"/>
      <c r="J34" s="13"/>
      <c r="K34" s="55"/>
    </row>
    <row r="35" spans="1:11" ht="23.25">
      <c r="A35" s="13"/>
      <c r="B35" s="13" t="s">
        <v>46</v>
      </c>
      <c r="C35" s="13"/>
      <c r="D35" s="13"/>
      <c r="E35" s="13"/>
      <c r="F35" s="13"/>
      <c r="G35" s="13"/>
      <c r="H35" s="83"/>
      <c r="I35" s="83"/>
      <c r="J35" s="13"/>
      <c r="K35" s="15"/>
    </row>
    <row r="36" spans="1:11" ht="23.25">
      <c r="A36" s="13"/>
      <c r="B36" s="13" t="s">
        <v>47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 ht="23.25">
      <c r="A37" s="13"/>
      <c r="B37" s="54" t="s">
        <v>48</v>
      </c>
      <c r="C37" s="98"/>
      <c r="D37" s="13"/>
      <c r="E37" s="56"/>
      <c r="F37" s="57"/>
      <c r="G37" s="58" t="s">
        <v>49</v>
      </c>
      <c r="H37" s="13"/>
      <c r="I37" s="59">
        <v>0.96</v>
      </c>
      <c r="J37" s="48"/>
      <c r="K37" s="60"/>
    </row>
    <row r="38" spans="1:11" ht="23.25">
      <c r="A38" s="13"/>
      <c r="B38" s="54" t="s">
        <v>50</v>
      </c>
      <c r="C38" s="98"/>
      <c r="D38" s="13"/>
      <c r="E38" s="56"/>
      <c r="F38" s="57"/>
      <c r="G38" s="61" t="s">
        <v>51</v>
      </c>
      <c r="H38" s="13"/>
      <c r="I38" s="59">
        <v>1.04</v>
      </c>
      <c r="J38" s="48"/>
      <c r="K38" s="60"/>
    </row>
    <row r="39" spans="1:11" ht="23.25">
      <c r="A39" s="13"/>
      <c r="B39" s="13"/>
      <c r="C39" s="96" t="s">
        <v>52</v>
      </c>
      <c r="D39" s="13"/>
      <c r="E39" s="141" t="str">
        <f>IF(H34&lt;=$I37,"ให้เรียกเงินคืน"," 0 ")</f>
        <v xml:space="preserve"> 0 </v>
      </c>
      <c r="F39" s="142"/>
      <c r="G39" s="143" t="str">
        <f>IF(H34&gt;=$I38,"ให้เพิ่มค่างาน"," 0 ")</f>
        <v xml:space="preserve"> 0 </v>
      </c>
      <c r="H39" s="144"/>
      <c r="I39" s="145" t="str">
        <f>IF(E39=G39,"อยู่ในช่วง 4%",0)</f>
        <v>อยู่ในช่วง 4%</v>
      </c>
      <c r="J39" s="146"/>
      <c r="K39" s="48"/>
    </row>
    <row r="40" spans="1:11" ht="23.25">
      <c r="A40" s="13"/>
      <c r="B40" s="13"/>
      <c r="C40" s="96" t="s">
        <v>53</v>
      </c>
      <c r="D40" s="13"/>
      <c r="E40" s="149">
        <f>IF(H34&lt;I37,"ต่ำกว่า 4 %", 0)</f>
        <v>0</v>
      </c>
      <c r="F40" s="150"/>
      <c r="G40" s="151" t="str">
        <f>IF(H34&gt;I38,"สูงกว่า 4%","0")</f>
        <v>0</v>
      </c>
      <c r="H40" s="152"/>
      <c r="I40" s="147"/>
      <c r="J40" s="148"/>
      <c r="K40" s="15"/>
    </row>
    <row r="41" spans="1:11" ht="23.25">
      <c r="A41" s="13"/>
      <c r="B41" s="13"/>
      <c r="C41" s="20" t="s">
        <v>54</v>
      </c>
      <c r="D41" s="54" t="s">
        <v>55</v>
      </c>
      <c r="E41" s="13"/>
      <c r="F41" s="13"/>
      <c r="G41" s="62" t="str">
        <f>IF($H$34&lt;$I$37,$I$37-$H$34,"ไม่มี")</f>
        <v>ไม่มี</v>
      </c>
      <c r="H41" s="63"/>
      <c r="I41" s="64"/>
      <c r="J41" s="13"/>
      <c r="K41" s="13"/>
    </row>
    <row r="42" spans="1:11" ht="23.25">
      <c r="A42" s="13"/>
      <c r="B42" s="13"/>
      <c r="C42" s="20"/>
      <c r="D42" s="54" t="s">
        <v>56</v>
      </c>
      <c r="E42" s="13"/>
      <c r="F42" s="13"/>
      <c r="G42" s="62" t="str">
        <f>IF(H34&gt;=I38,H34-I38,"ไม่มี")</f>
        <v>ไม่มี</v>
      </c>
      <c r="H42" s="63"/>
      <c r="I42" s="64"/>
      <c r="J42" s="13"/>
      <c r="K42" s="13"/>
    </row>
    <row r="43" spans="1:11" ht="23.25">
      <c r="A43" s="13"/>
      <c r="B43" s="13"/>
      <c r="C43" s="13"/>
      <c r="D43" s="13"/>
      <c r="E43" s="65" t="s">
        <v>57</v>
      </c>
      <c r="F43" s="66" t="s">
        <v>58</v>
      </c>
      <c r="G43" s="67"/>
      <c r="H43" s="57"/>
      <c r="I43" s="68"/>
      <c r="J43" s="57"/>
      <c r="K43" s="57"/>
    </row>
    <row r="44" spans="1:11" ht="23.25">
      <c r="A44" s="20"/>
      <c r="B44" s="13" t="s">
        <v>59</v>
      </c>
      <c r="C44" s="13"/>
      <c r="D44" s="132" t="str">
        <f>E39</f>
        <v xml:space="preserve"> 0 </v>
      </c>
      <c r="E44" s="132"/>
      <c r="F44" s="20" t="s">
        <v>60</v>
      </c>
      <c r="G44" s="133">
        <f>I9</f>
        <v>0</v>
      </c>
      <c r="H44" s="133"/>
      <c r="I44" s="95" t="s">
        <v>61</v>
      </c>
      <c r="J44" s="69">
        <f>IF(G41="ไม่มี",0,G41)</f>
        <v>0</v>
      </c>
      <c r="K44" s="70"/>
    </row>
    <row r="45" spans="1:11" ht="23.25">
      <c r="A45" s="13"/>
      <c r="B45" s="13"/>
      <c r="C45" s="13"/>
      <c r="D45" s="13"/>
      <c r="E45" s="13"/>
      <c r="F45" s="20" t="s">
        <v>60</v>
      </c>
      <c r="G45" s="129">
        <f>IF(D44="ให้เรียกเงินคืน",(G44*J44),0)</f>
        <v>0</v>
      </c>
      <c r="H45" s="129"/>
      <c r="I45" s="130"/>
      <c r="J45" s="130"/>
      <c r="K45" s="130"/>
    </row>
    <row r="46" spans="1:11" ht="23.25">
      <c r="A46" s="26"/>
      <c r="B46" s="26"/>
      <c r="C46" s="26"/>
      <c r="D46" s="26"/>
      <c r="E46" s="26"/>
      <c r="F46" s="131" t="str">
        <f>BAHTTEXT(G45)</f>
        <v>ศูนย์บาทถ้วน</v>
      </c>
      <c r="G46" s="131"/>
      <c r="H46" s="131"/>
      <c r="I46" s="131"/>
      <c r="J46" s="131"/>
      <c r="K46" s="99"/>
    </row>
    <row r="47" spans="1:11" ht="23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23.25">
      <c r="A48" s="13"/>
      <c r="B48" s="13" t="s">
        <v>59</v>
      </c>
      <c r="C48" s="13"/>
      <c r="D48" s="132" t="str">
        <f>G39</f>
        <v xml:space="preserve"> 0 </v>
      </c>
      <c r="E48" s="132"/>
      <c r="F48" s="20" t="s">
        <v>60</v>
      </c>
      <c r="G48" s="133">
        <f>G44</f>
        <v>0</v>
      </c>
      <c r="H48" s="133"/>
      <c r="I48" s="95" t="s">
        <v>61</v>
      </c>
      <c r="J48" s="69">
        <f>IF(G42="ไม่มี",0,G42)</f>
        <v>0</v>
      </c>
      <c r="K48" s="13"/>
    </row>
    <row r="49" spans="1:11" ht="23.25">
      <c r="A49" s="13"/>
      <c r="B49" s="13"/>
      <c r="C49" s="13"/>
      <c r="D49" s="13"/>
      <c r="E49" s="13"/>
      <c r="F49" s="20" t="s">
        <v>60</v>
      </c>
      <c r="G49" s="134">
        <f>IF(D48=" 0 ",0,G48*J48)</f>
        <v>0</v>
      </c>
      <c r="H49" s="134"/>
      <c r="I49" s="13"/>
      <c r="J49" s="13"/>
      <c r="K49" s="13"/>
    </row>
    <row r="50" spans="1:11" ht="23.25">
      <c r="A50" s="13"/>
      <c r="B50" s="26"/>
      <c r="C50" s="26"/>
      <c r="D50" s="26"/>
      <c r="E50" s="127" t="str">
        <f>BAHTTEXT(G49)</f>
        <v>ศูนย์บาทถ้วน</v>
      </c>
      <c r="F50" s="127"/>
      <c r="G50" s="127"/>
      <c r="H50" s="127"/>
      <c r="I50" s="127"/>
      <c r="J50" s="127"/>
      <c r="K50" s="127"/>
    </row>
    <row r="51" spans="1:11" ht="23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23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23.25">
      <c r="A53" s="13"/>
      <c r="B53" s="13"/>
      <c r="C53" s="13"/>
      <c r="D53" s="13"/>
      <c r="E53" s="13"/>
      <c r="F53" s="13"/>
      <c r="G53" s="13"/>
      <c r="H53" s="13" t="s">
        <v>65</v>
      </c>
      <c r="I53" s="128"/>
      <c r="J53" s="128"/>
      <c r="K53" s="128"/>
    </row>
    <row r="54" spans="1:11" ht="23.25">
      <c r="A54" s="13"/>
      <c r="B54" s="13"/>
      <c r="C54" s="13"/>
      <c r="D54" s="13"/>
      <c r="E54" s="13"/>
      <c r="F54" s="13"/>
      <c r="G54" s="13"/>
      <c r="H54" s="13"/>
      <c r="I54" s="94"/>
      <c r="J54" s="94"/>
      <c r="K54" s="94"/>
    </row>
    <row r="55" spans="1:11" ht="23.25">
      <c r="A55" s="71"/>
      <c r="B55" s="71"/>
      <c r="C55" s="71"/>
      <c r="D55" s="72" t="s">
        <v>64</v>
      </c>
      <c r="E55" s="72"/>
      <c r="F55" s="72"/>
      <c r="G55" s="4" t="s">
        <v>67</v>
      </c>
      <c r="H55" s="71"/>
      <c r="I55" s="71"/>
      <c r="J55" s="71"/>
      <c r="K55" s="71"/>
    </row>
    <row r="56" spans="1:11" ht="23.25">
      <c r="A56" s="71"/>
      <c r="B56" s="71"/>
      <c r="C56" s="71"/>
      <c r="D56" s="135"/>
      <c r="E56" s="135"/>
      <c r="F56" s="135"/>
      <c r="G56" s="135"/>
      <c r="H56" s="71"/>
      <c r="I56" s="71"/>
      <c r="J56" s="71"/>
      <c r="K56" s="71"/>
    </row>
    <row r="57" spans="1:11" ht="23.25">
      <c r="A57" s="71"/>
      <c r="B57" s="72"/>
      <c r="C57" s="72"/>
      <c r="D57" s="170"/>
      <c r="E57" s="170"/>
      <c r="F57" s="170"/>
      <c r="G57" s="170"/>
      <c r="H57" s="72"/>
      <c r="I57" s="72"/>
      <c r="J57" s="4"/>
      <c r="K57" s="4"/>
    </row>
    <row r="58" spans="1:11" ht="23.25">
      <c r="A58" s="71"/>
      <c r="B58" s="72"/>
      <c r="C58" s="72"/>
      <c r="D58" s="103"/>
      <c r="E58" s="103"/>
      <c r="F58" s="103"/>
      <c r="G58" s="103"/>
      <c r="H58" s="72"/>
      <c r="I58" s="72"/>
      <c r="J58" s="4"/>
      <c r="K58" s="4"/>
    </row>
    <row r="59" spans="1:11" ht="23.25">
      <c r="A59" s="71"/>
      <c r="B59" s="72" t="s">
        <v>64</v>
      </c>
      <c r="C59" s="72"/>
      <c r="D59" s="72"/>
      <c r="E59" s="4" t="s">
        <v>68</v>
      </c>
      <c r="G59" s="72" t="s">
        <v>64</v>
      </c>
      <c r="H59" s="72"/>
      <c r="I59" s="4" t="s">
        <v>70</v>
      </c>
      <c r="J59" s="4"/>
      <c r="K59" s="4"/>
    </row>
    <row r="60" spans="1:11" ht="23.25">
      <c r="A60" s="71"/>
      <c r="B60" s="135"/>
      <c r="C60" s="135"/>
      <c r="D60" s="135"/>
      <c r="E60" s="135"/>
      <c r="G60" s="171"/>
      <c r="H60" s="171"/>
      <c r="I60" s="171"/>
      <c r="J60" s="171"/>
      <c r="K60" s="104"/>
    </row>
    <row r="61" spans="1:11" ht="23.25">
      <c r="A61" s="71"/>
      <c r="B61" s="170"/>
      <c r="C61" s="170"/>
      <c r="D61" s="170"/>
      <c r="E61" s="170"/>
      <c r="G61" s="170"/>
      <c r="H61" s="170"/>
      <c r="I61" s="170"/>
      <c r="J61" s="4"/>
      <c r="K61" s="4"/>
    </row>
    <row r="62" spans="1:11" ht="23.25">
      <c r="A62" s="71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23.25">
      <c r="A63" s="71"/>
      <c r="B63" s="4"/>
      <c r="C63" s="4"/>
      <c r="D63" s="103"/>
      <c r="E63" s="72"/>
      <c r="F63" s="72"/>
      <c r="G63" s="4"/>
      <c r="H63" s="4"/>
      <c r="I63" s="4"/>
      <c r="J63" s="4"/>
      <c r="K63" s="4"/>
    </row>
    <row r="64" spans="1:11" ht="23.25">
      <c r="A64" s="71"/>
      <c r="B64" s="4"/>
      <c r="C64" s="4"/>
      <c r="D64" s="103"/>
      <c r="E64" s="72"/>
      <c r="F64" s="72"/>
      <c r="G64" s="4"/>
      <c r="H64" s="4"/>
      <c r="I64" s="4"/>
      <c r="J64" s="4"/>
      <c r="K64" s="4"/>
    </row>
    <row r="65" spans="1:11" ht="23.25">
      <c r="A65" s="71"/>
      <c r="B65" s="72"/>
      <c r="C65" s="72"/>
      <c r="D65" s="4"/>
      <c r="E65" s="13"/>
      <c r="F65" s="4"/>
      <c r="G65" s="4"/>
      <c r="K65" s="4"/>
    </row>
    <row r="66" spans="1:11" ht="23.25">
      <c r="A66" s="71"/>
      <c r="B66" s="72"/>
      <c r="C66" s="104"/>
      <c r="D66" s="4"/>
      <c r="E66" s="4"/>
      <c r="F66" s="4"/>
      <c r="G66" s="4"/>
      <c r="K66" s="4"/>
    </row>
    <row r="67" spans="1:11" ht="23.25">
      <c r="A67" s="71"/>
      <c r="B67" s="4"/>
      <c r="C67" s="4"/>
      <c r="D67" s="4"/>
      <c r="E67" s="4"/>
      <c r="F67" s="4"/>
      <c r="G67" s="4"/>
      <c r="K67" s="4"/>
    </row>
    <row r="68" spans="1:11">
      <c r="E68" s="76"/>
    </row>
  </sheetData>
  <mergeCells count="40">
    <mergeCell ref="C7:E7"/>
    <mergeCell ref="G7:H7"/>
    <mergeCell ref="A1:K1"/>
    <mergeCell ref="A2:K2"/>
    <mergeCell ref="C3:K3"/>
    <mergeCell ref="E6:F6"/>
    <mergeCell ref="G6:I6"/>
    <mergeCell ref="H34:I34"/>
    <mergeCell ref="A8:K8"/>
    <mergeCell ref="F9:G9"/>
    <mergeCell ref="I9:J9"/>
    <mergeCell ref="G11:H11"/>
    <mergeCell ref="I15:J15"/>
    <mergeCell ref="I18:J18"/>
    <mergeCell ref="C26:K26"/>
    <mergeCell ref="D29:E29"/>
    <mergeCell ref="D30:E30"/>
    <mergeCell ref="H31:I31"/>
    <mergeCell ref="A33:K33"/>
    <mergeCell ref="G49:H49"/>
    <mergeCell ref="E39:F39"/>
    <mergeCell ref="G39:H39"/>
    <mergeCell ref="I39:J40"/>
    <mergeCell ref="E40:F40"/>
    <mergeCell ref="G40:H40"/>
    <mergeCell ref="D44:E44"/>
    <mergeCell ref="G44:H44"/>
    <mergeCell ref="G45:H45"/>
    <mergeCell ref="I45:K45"/>
    <mergeCell ref="F46:J46"/>
    <mergeCell ref="D48:E48"/>
    <mergeCell ref="G48:H48"/>
    <mergeCell ref="B61:E61"/>
    <mergeCell ref="G61:I61"/>
    <mergeCell ref="E50:K50"/>
    <mergeCell ref="I53:K53"/>
    <mergeCell ref="D56:G56"/>
    <mergeCell ref="D57:G57"/>
    <mergeCell ref="B60:E60"/>
    <mergeCell ref="G60:J60"/>
  </mergeCells>
  <pageMargins left="0.26" right="0.13" top="0.75" bottom="0.75" header="0.3" footer="0.3"/>
  <pageSetup paperSize="9" orientation="portrait" r:id="rId1"/>
  <headerFooter>
    <oddHeader>&amp;R&amp;P/&amp;N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09EFF-4BC3-4F05-8323-6E0AD3C21F01}">
  <sheetPr>
    <tabColor rgb="FFC00000"/>
  </sheetPr>
  <dimension ref="A1:K68"/>
  <sheetViews>
    <sheetView zoomScaleNormal="100" workbookViewId="0">
      <selection activeCell="C4" sqref="C4"/>
    </sheetView>
  </sheetViews>
  <sheetFormatPr defaultRowHeight="15"/>
  <cols>
    <col min="1" max="1" width="6.7109375" customWidth="1"/>
    <col min="2" max="2" width="10.5703125" customWidth="1"/>
    <col min="3" max="3" width="9.28515625" customWidth="1"/>
    <col min="5" max="5" width="7.140625" customWidth="1"/>
    <col min="6" max="6" width="13.85546875" customWidth="1"/>
    <col min="7" max="7" width="7.28515625" customWidth="1"/>
    <col min="8" max="8" width="10.85546875" customWidth="1"/>
    <col min="9" max="9" width="9.140625" customWidth="1"/>
    <col min="10" max="10" width="7.42578125" customWidth="1"/>
    <col min="11" max="11" width="8" customWidth="1"/>
  </cols>
  <sheetData>
    <row r="1" spans="1:11" ht="23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</row>
    <row r="2" spans="1:11" ht="23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11" ht="23.25">
      <c r="A3" s="1" t="s">
        <v>2</v>
      </c>
      <c r="B3" s="2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23.25">
      <c r="A4" s="73" t="s">
        <v>62</v>
      </c>
      <c r="B4" s="73"/>
      <c r="C4" s="73" t="s">
        <v>121</v>
      </c>
      <c r="D4" s="73"/>
      <c r="E4" s="73"/>
      <c r="F4" s="73"/>
      <c r="G4" s="73"/>
      <c r="H4" s="73"/>
      <c r="I4" s="73"/>
      <c r="J4" s="73"/>
      <c r="K4" s="73"/>
    </row>
    <row r="5" spans="1:11" ht="23.25">
      <c r="A5" s="1" t="s">
        <v>3</v>
      </c>
      <c r="B5" s="2"/>
      <c r="C5" s="3"/>
      <c r="D5" s="2"/>
      <c r="E5" s="2"/>
      <c r="F5" s="2"/>
      <c r="G5" s="2"/>
      <c r="H5" s="2"/>
      <c r="I5" s="2"/>
      <c r="J5" s="2"/>
      <c r="K5" s="4"/>
    </row>
    <row r="6" spans="1:11" ht="23.25">
      <c r="A6" s="73" t="s">
        <v>63</v>
      </c>
      <c r="B6" s="74"/>
      <c r="C6" s="74"/>
      <c r="D6" s="74"/>
      <c r="E6" s="160" t="s">
        <v>4</v>
      </c>
      <c r="F6" s="160"/>
      <c r="G6" s="161"/>
      <c r="H6" s="161"/>
      <c r="I6" s="161"/>
      <c r="J6" s="4"/>
      <c r="K6" s="4"/>
    </row>
    <row r="7" spans="1:11" ht="23.25">
      <c r="A7" s="5" t="s">
        <v>5</v>
      </c>
      <c r="B7" s="6"/>
      <c r="C7" s="162"/>
      <c r="D7" s="162"/>
      <c r="E7" s="162"/>
      <c r="F7" s="7" t="s">
        <v>6</v>
      </c>
      <c r="G7" s="169" t="s">
        <v>7</v>
      </c>
      <c r="H7" s="169"/>
      <c r="I7" s="118"/>
      <c r="J7" s="118"/>
      <c r="K7" s="118"/>
    </row>
    <row r="8" spans="1:11" ht="23.25">
      <c r="A8" s="163" t="s">
        <v>97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1" ht="23.25">
      <c r="A9" s="8" t="s">
        <v>8</v>
      </c>
      <c r="B9" s="4"/>
      <c r="C9" s="9"/>
      <c r="D9" s="103" t="s">
        <v>9</v>
      </c>
      <c r="E9" s="2"/>
      <c r="F9" s="164"/>
      <c r="G9" s="165"/>
      <c r="H9" s="103" t="s">
        <v>10</v>
      </c>
      <c r="I9" s="166"/>
      <c r="J9" s="166"/>
      <c r="K9" s="11" t="s">
        <v>6</v>
      </c>
    </row>
    <row r="10" spans="1:11" ht="23.25">
      <c r="A10" s="12" t="s">
        <v>11</v>
      </c>
      <c r="B10" s="13"/>
      <c r="C10" s="13"/>
      <c r="D10" s="15" t="s">
        <v>12</v>
      </c>
      <c r="E10" s="16" t="s">
        <v>98</v>
      </c>
      <c r="F10" s="17"/>
      <c r="G10" s="17"/>
      <c r="H10" s="77"/>
      <c r="I10" s="77"/>
      <c r="J10" s="78">
        <f>I10-H10</f>
        <v>0</v>
      </c>
      <c r="K10" s="17"/>
    </row>
    <row r="11" spans="1:11" ht="23.25">
      <c r="A11" s="18"/>
      <c r="B11" s="105" t="s">
        <v>66</v>
      </c>
      <c r="C11" s="13"/>
      <c r="D11" s="15" t="s">
        <v>69</v>
      </c>
      <c r="E11" s="19"/>
      <c r="F11" s="20" t="s">
        <v>14</v>
      </c>
      <c r="G11" s="167">
        <f>C7</f>
        <v>0</v>
      </c>
      <c r="H11" s="167"/>
      <c r="I11" s="96" t="s">
        <v>6</v>
      </c>
      <c r="J11" s="100"/>
      <c r="K11" s="96"/>
    </row>
    <row r="12" spans="1:11" ht="23.25">
      <c r="A12" s="15"/>
      <c r="B12" s="13"/>
      <c r="C12" s="13"/>
      <c r="D12" s="15"/>
      <c r="E12" s="19"/>
      <c r="F12" s="21"/>
      <c r="G12" s="22"/>
      <c r="H12" s="23" t="str">
        <f>"( "&amp;BAHTTEXT(G11)&amp;" )"</f>
        <v>( ศูนย์บาทถ้วน )</v>
      </c>
      <c r="I12" s="23"/>
      <c r="J12" s="23"/>
      <c r="K12" s="99"/>
    </row>
    <row r="13" spans="1:11" ht="23.25">
      <c r="A13" s="2"/>
      <c r="B13" s="4"/>
      <c r="C13" s="4"/>
      <c r="D13" s="2"/>
      <c r="E13" s="24"/>
      <c r="F13" s="2"/>
      <c r="G13" s="4"/>
      <c r="H13" s="99"/>
      <c r="I13" s="99"/>
      <c r="J13" s="99"/>
      <c r="K13" s="99"/>
    </row>
    <row r="14" spans="1:11" ht="23.25">
      <c r="A14" s="18" t="s">
        <v>15</v>
      </c>
      <c r="B14" s="13"/>
      <c r="C14" s="25" t="s">
        <v>16</v>
      </c>
      <c r="D14" s="13" t="s">
        <v>99</v>
      </c>
      <c r="E14" s="15"/>
      <c r="F14" s="13"/>
      <c r="G14" s="13"/>
      <c r="H14" s="13"/>
      <c r="I14" s="13"/>
      <c r="J14" s="13"/>
      <c r="K14" s="13"/>
    </row>
    <row r="15" spans="1:11" s="89" customFormat="1" ht="23.25">
      <c r="A15" s="86"/>
      <c r="B15" s="2"/>
      <c r="C15" s="87" t="s">
        <v>18</v>
      </c>
      <c r="D15" s="11"/>
      <c r="E15" s="2"/>
      <c r="F15" s="2"/>
      <c r="G15" s="88"/>
      <c r="H15" s="106" t="s">
        <v>71</v>
      </c>
      <c r="I15" s="161"/>
      <c r="J15" s="161"/>
      <c r="K15" s="2"/>
    </row>
    <row r="16" spans="1:11" s="89" customFormat="1" ht="23.25">
      <c r="A16" s="90"/>
      <c r="B16" s="4"/>
      <c r="C16" s="91" t="s">
        <v>19</v>
      </c>
      <c r="D16" s="109">
        <v>1</v>
      </c>
      <c r="E16" s="91" t="s">
        <v>21</v>
      </c>
      <c r="F16" s="109">
        <v>1</v>
      </c>
      <c r="G16" s="91" t="s">
        <v>73</v>
      </c>
      <c r="H16" s="109">
        <v>1</v>
      </c>
      <c r="I16" s="92" t="s">
        <v>74</v>
      </c>
      <c r="J16" s="110">
        <v>1</v>
      </c>
      <c r="K16" s="29"/>
    </row>
    <row r="17" spans="1:11" ht="23.25">
      <c r="A17" s="27"/>
      <c r="B17" s="13"/>
      <c r="C17" s="28"/>
      <c r="D17" s="30"/>
      <c r="E17" s="28"/>
      <c r="F17" s="30"/>
      <c r="G17" s="28"/>
      <c r="H17" s="30"/>
      <c r="I17" s="28"/>
      <c r="J17" s="30"/>
      <c r="K17" s="31"/>
    </row>
    <row r="18" spans="1:11" ht="23.25">
      <c r="A18" s="32"/>
      <c r="B18" s="13"/>
      <c r="C18" s="18" t="s">
        <v>23</v>
      </c>
      <c r="D18" s="14"/>
      <c r="E18" s="15"/>
      <c r="F18" s="15"/>
      <c r="G18" s="26"/>
      <c r="H18" s="107" t="s">
        <v>71</v>
      </c>
      <c r="I18" s="168"/>
      <c r="J18" s="168"/>
      <c r="K18" s="15"/>
    </row>
    <row r="19" spans="1:11" ht="23.25">
      <c r="A19" s="32"/>
      <c r="B19" s="13"/>
      <c r="C19" s="28" t="s">
        <v>24</v>
      </c>
      <c r="D19" s="108">
        <v>1</v>
      </c>
      <c r="E19" s="20" t="s">
        <v>26</v>
      </c>
      <c r="F19" s="108">
        <v>1</v>
      </c>
      <c r="G19" s="20" t="s">
        <v>75</v>
      </c>
      <c r="H19" s="108">
        <v>1</v>
      </c>
      <c r="I19" s="20" t="s">
        <v>76</v>
      </c>
      <c r="J19" s="111">
        <v>1</v>
      </c>
      <c r="K19" s="33"/>
    </row>
    <row r="20" spans="1:11" ht="23.25">
      <c r="A20" s="32"/>
      <c r="B20" s="13"/>
      <c r="C20" s="28"/>
      <c r="D20" s="34"/>
      <c r="E20" s="20"/>
      <c r="F20" s="34"/>
      <c r="G20" s="20"/>
      <c r="H20" s="35"/>
      <c r="I20" s="20"/>
      <c r="J20" s="35"/>
      <c r="K20" s="13"/>
    </row>
    <row r="21" spans="1:11" ht="23.25">
      <c r="A21" s="32"/>
      <c r="B21" s="26"/>
      <c r="C21" s="18" t="s">
        <v>28</v>
      </c>
      <c r="D21" s="14"/>
      <c r="E21" s="15"/>
      <c r="F21" s="15"/>
      <c r="G21" s="26"/>
      <c r="H21" s="26"/>
      <c r="I21" s="26"/>
      <c r="J21" s="15"/>
      <c r="K21" s="15"/>
    </row>
    <row r="22" spans="1:11" ht="23.25">
      <c r="A22" s="32"/>
      <c r="B22" s="15"/>
      <c r="C22" s="36" t="s">
        <v>29</v>
      </c>
      <c r="D22" s="112">
        <f>D19/D16</f>
        <v>1</v>
      </c>
      <c r="E22" s="37" t="s">
        <v>31</v>
      </c>
      <c r="F22" s="112">
        <f>F19/F16</f>
        <v>1</v>
      </c>
      <c r="G22" s="38" t="s">
        <v>77</v>
      </c>
      <c r="H22" s="60">
        <f>H19/H16</f>
        <v>1</v>
      </c>
      <c r="I22" s="20" t="s">
        <v>78</v>
      </c>
      <c r="J22" s="39">
        <f>SUM(J19/J16)</f>
        <v>1</v>
      </c>
      <c r="K22" s="15"/>
    </row>
    <row r="23" spans="1:11" ht="23.25">
      <c r="A23" s="18" t="s">
        <v>33</v>
      </c>
      <c r="B23" s="15"/>
      <c r="C23" s="37" t="s">
        <v>34</v>
      </c>
      <c r="D23" s="40">
        <f>ROUNDDOWN(D22,3)</f>
        <v>1</v>
      </c>
      <c r="E23" s="37" t="s">
        <v>34</v>
      </c>
      <c r="F23" s="40">
        <f>ROUNDDOWN(F22,3)</f>
        <v>1</v>
      </c>
      <c r="G23" s="38"/>
      <c r="H23" s="40">
        <f>ROUNDDOWN(H22,3)</f>
        <v>1</v>
      </c>
      <c r="I23" s="41"/>
      <c r="J23" s="40">
        <f>ROUNDDOWN(J22,3)</f>
        <v>1</v>
      </c>
      <c r="K23" s="15"/>
    </row>
    <row r="24" spans="1:11" ht="23.25">
      <c r="A24" s="18"/>
      <c r="B24" s="15"/>
      <c r="C24" s="37"/>
      <c r="D24" s="83"/>
      <c r="E24" s="37"/>
      <c r="F24" s="42"/>
      <c r="G24" s="37"/>
      <c r="H24" s="43"/>
      <c r="I24" s="38"/>
      <c r="J24" s="44"/>
      <c r="K24" s="15"/>
    </row>
    <row r="25" spans="1:11" ht="23.25">
      <c r="A25" s="13"/>
      <c r="B25" s="13"/>
      <c r="C25" s="18" t="s">
        <v>35</v>
      </c>
      <c r="D25" s="45"/>
      <c r="E25" s="13"/>
      <c r="F25" s="13"/>
      <c r="G25" s="13"/>
      <c r="H25" s="13"/>
      <c r="I25" s="13"/>
      <c r="J25" s="13"/>
      <c r="K25" s="13"/>
    </row>
    <row r="26" spans="1:11" ht="23.25">
      <c r="A26" s="13"/>
      <c r="B26" s="98"/>
      <c r="C26" s="135" t="s">
        <v>100</v>
      </c>
      <c r="D26" s="135"/>
      <c r="E26" s="135"/>
      <c r="F26" s="135"/>
      <c r="G26" s="135"/>
      <c r="H26" s="135"/>
      <c r="I26" s="135"/>
      <c r="J26" s="135"/>
      <c r="K26" s="135"/>
    </row>
    <row r="27" spans="1:11" ht="23.25">
      <c r="A27" s="13"/>
      <c r="B27" s="15"/>
      <c r="C27" s="20">
        <v>0.45</v>
      </c>
      <c r="D27" s="46" t="s">
        <v>36</v>
      </c>
      <c r="E27" s="47">
        <f>D23</f>
        <v>1</v>
      </c>
      <c r="F27" s="48" t="s">
        <v>37</v>
      </c>
      <c r="G27" s="49">
        <f>F23</f>
        <v>1</v>
      </c>
      <c r="H27" s="50" t="s">
        <v>82</v>
      </c>
      <c r="I27" s="47">
        <f>+H23</f>
        <v>1</v>
      </c>
      <c r="J27" s="50" t="s">
        <v>39</v>
      </c>
      <c r="K27" s="49">
        <f>SUM(J23)</f>
        <v>1</v>
      </c>
    </row>
    <row r="28" spans="1:11" ht="23.25">
      <c r="A28" s="13"/>
      <c r="B28" s="13"/>
      <c r="C28" s="13" t="s">
        <v>101</v>
      </c>
      <c r="D28" s="113"/>
      <c r="E28" s="51">
        <f>SUM(0.15* E27)</f>
        <v>0.15</v>
      </c>
      <c r="F28" s="98" t="s">
        <v>41</v>
      </c>
      <c r="G28" s="51">
        <f>SUM(0.1*G27)</f>
        <v>0.1</v>
      </c>
      <c r="H28" s="98" t="s">
        <v>41</v>
      </c>
      <c r="I28" s="51">
        <f>SUM(0.2*I27)</f>
        <v>0.2</v>
      </c>
      <c r="J28" s="98" t="s">
        <v>41</v>
      </c>
      <c r="K28" s="51">
        <f>SUM(0.1*K27)</f>
        <v>0.1</v>
      </c>
    </row>
    <row r="29" spans="1:11" ht="23.25">
      <c r="A29" s="18" t="s">
        <v>33</v>
      </c>
      <c r="B29" s="18"/>
      <c r="C29" s="13" t="s">
        <v>101</v>
      </c>
      <c r="D29" s="136">
        <f>TRUNC(E28,3)</f>
        <v>0.15</v>
      </c>
      <c r="E29" s="136">
        <f>TRUNC(E28,3)</f>
        <v>0.15</v>
      </c>
      <c r="F29" s="98" t="s">
        <v>41</v>
      </c>
      <c r="G29" s="101">
        <f>TRUNC(G28,3)</f>
        <v>0.1</v>
      </c>
      <c r="H29" s="98" t="s">
        <v>42</v>
      </c>
      <c r="I29" s="102">
        <f>TRUNC(I28,3)</f>
        <v>0.2</v>
      </c>
      <c r="J29" s="98" t="s">
        <v>41</v>
      </c>
      <c r="K29" s="102">
        <f>TRUNC(K28,3)</f>
        <v>0.1</v>
      </c>
    </row>
    <row r="30" spans="1:11" ht="23.25">
      <c r="A30" s="13"/>
      <c r="B30" s="13"/>
      <c r="C30" s="38" t="s">
        <v>43</v>
      </c>
      <c r="D30" s="137">
        <f>C27+D29+G29+I29+K29</f>
        <v>0.99999999999999989</v>
      </c>
      <c r="E30" s="137"/>
      <c r="F30" s="52"/>
      <c r="G30" s="53"/>
      <c r="H30" s="15"/>
      <c r="I30" s="15"/>
      <c r="J30" s="15"/>
      <c r="K30" s="13"/>
    </row>
    <row r="31" spans="1:11" ht="23.25">
      <c r="A31" s="13"/>
      <c r="B31" s="13"/>
      <c r="C31" s="54" t="s">
        <v>44</v>
      </c>
      <c r="D31" s="13"/>
      <c r="E31" s="13"/>
      <c r="F31" s="13"/>
      <c r="G31" s="13"/>
      <c r="H31" s="137">
        <f>TRUNC(D30,3)</f>
        <v>1</v>
      </c>
      <c r="I31" s="137"/>
      <c r="J31" s="13"/>
      <c r="K31" s="15"/>
    </row>
    <row r="32" spans="1:11" ht="23.25">
      <c r="A32" s="13"/>
      <c r="B32" s="13"/>
      <c r="C32" s="54"/>
      <c r="D32" s="13"/>
      <c r="E32" s="13"/>
      <c r="F32" s="13"/>
      <c r="G32" s="13"/>
      <c r="H32" s="97"/>
      <c r="I32" s="97"/>
      <c r="J32" s="13"/>
      <c r="K32" s="15"/>
    </row>
    <row r="33" spans="1:11" ht="23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3.25">
      <c r="A34" s="13"/>
      <c r="B34" s="13"/>
      <c r="C34" s="54" t="s">
        <v>45</v>
      </c>
      <c r="D34" s="13"/>
      <c r="E34" s="13"/>
      <c r="F34" s="13"/>
      <c r="G34" s="13"/>
      <c r="H34" s="139">
        <f>H31</f>
        <v>1</v>
      </c>
      <c r="I34" s="140"/>
      <c r="J34" s="13"/>
      <c r="K34" s="55"/>
    </row>
    <row r="35" spans="1:11" ht="23.25">
      <c r="A35" s="13"/>
      <c r="B35" s="13" t="s">
        <v>46</v>
      </c>
      <c r="C35" s="13"/>
      <c r="D35" s="13"/>
      <c r="E35" s="13"/>
      <c r="F35" s="13"/>
      <c r="G35" s="13"/>
      <c r="H35" s="83"/>
      <c r="I35" s="83"/>
      <c r="J35" s="13"/>
      <c r="K35" s="15"/>
    </row>
    <row r="36" spans="1:11" ht="23.25">
      <c r="A36" s="13"/>
      <c r="B36" s="13" t="s">
        <v>47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 ht="23.25">
      <c r="A37" s="13"/>
      <c r="B37" s="54" t="s">
        <v>48</v>
      </c>
      <c r="C37" s="98"/>
      <c r="D37" s="13"/>
      <c r="E37" s="56"/>
      <c r="F37" s="57"/>
      <c r="G37" s="58" t="s">
        <v>49</v>
      </c>
      <c r="H37" s="13"/>
      <c r="I37" s="59">
        <v>0.96</v>
      </c>
      <c r="J37" s="48"/>
      <c r="K37" s="60"/>
    </row>
    <row r="38" spans="1:11" ht="23.25">
      <c r="A38" s="13"/>
      <c r="B38" s="54" t="s">
        <v>50</v>
      </c>
      <c r="C38" s="98"/>
      <c r="D38" s="13"/>
      <c r="E38" s="56"/>
      <c r="F38" s="57"/>
      <c r="G38" s="61" t="s">
        <v>51</v>
      </c>
      <c r="H38" s="13"/>
      <c r="I38" s="59">
        <v>1.04</v>
      </c>
      <c r="J38" s="48"/>
      <c r="K38" s="60"/>
    </row>
    <row r="39" spans="1:11" ht="23.25">
      <c r="A39" s="13"/>
      <c r="B39" s="13"/>
      <c r="C39" s="96" t="s">
        <v>52</v>
      </c>
      <c r="D39" s="13"/>
      <c r="E39" s="141" t="str">
        <f>IF(H34&lt;=$I37,"ให้เรียกเงินคืน"," 0 ")</f>
        <v xml:space="preserve"> 0 </v>
      </c>
      <c r="F39" s="142"/>
      <c r="G39" s="143" t="str">
        <f>IF(H34&gt;=$I38,"ให้เพิ่มค่างาน"," 0 ")</f>
        <v xml:space="preserve"> 0 </v>
      </c>
      <c r="H39" s="144"/>
      <c r="I39" s="145" t="str">
        <f>IF(E39=G39,"อยู่ในช่วง 4%",0)</f>
        <v>อยู่ในช่วง 4%</v>
      </c>
      <c r="J39" s="146"/>
      <c r="K39" s="48"/>
    </row>
    <row r="40" spans="1:11" ht="23.25">
      <c r="A40" s="13"/>
      <c r="B40" s="13"/>
      <c r="C40" s="96" t="s">
        <v>53</v>
      </c>
      <c r="D40" s="13"/>
      <c r="E40" s="149">
        <f>IF(H34&lt;I37,"ต่ำกว่า 4 %", 0)</f>
        <v>0</v>
      </c>
      <c r="F40" s="150"/>
      <c r="G40" s="151" t="str">
        <f>IF(H34&gt;I38,"สูงกว่า 4%","0")</f>
        <v>0</v>
      </c>
      <c r="H40" s="152"/>
      <c r="I40" s="147"/>
      <c r="J40" s="148"/>
      <c r="K40" s="15"/>
    </row>
    <row r="41" spans="1:11" ht="23.25">
      <c r="A41" s="13"/>
      <c r="B41" s="13"/>
      <c r="C41" s="20" t="s">
        <v>54</v>
      </c>
      <c r="D41" s="54" t="s">
        <v>55</v>
      </c>
      <c r="E41" s="13"/>
      <c r="F41" s="13"/>
      <c r="G41" s="62" t="str">
        <f>IF($H$34&lt;$I$37,$I$37-$H$34,"ไม่มี")</f>
        <v>ไม่มี</v>
      </c>
      <c r="H41" s="63"/>
      <c r="I41" s="64"/>
      <c r="J41" s="13"/>
      <c r="K41" s="13"/>
    </row>
    <row r="42" spans="1:11" ht="23.25">
      <c r="A42" s="13"/>
      <c r="B42" s="13"/>
      <c r="C42" s="20"/>
      <c r="D42" s="54" t="s">
        <v>56</v>
      </c>
      <c r="E42" s="13"/>
      <c r="F42" s="13"/>
      <c r="G42" s="62" t="str">
        <f>IF(H34&gt;=I38,H34-I38,"ไม่มี")</f>
        <v>ไม่มี</v>
      </c>
      <c r="H42" s="63"/>
      <c r="I42" s="64"/>
      <c r="J42" s="13"/>
      <c r="K42" s="13"/>
    </row>
    <row r="43" spans="1:11" ht="23.25">
      <c r="A43" s="13"/>
      <c r="B43" s="13"/>
      <c r="C43" s="13"/>
      <c r="D43" s="13"/>
      <c r="E43" s="65" t="s">
        <v>57</v>
      </c>
      <c r="F43" s="66" t="s">
        <v>58</v>
      </c>
      <c r="G43" s="67"/>
      <c r="H43" s="57"/>
      <c r="I43" s="68"/>
      <c r="J43" s="57"/>
      <c r="K43" s="57"/>
    </row>
    <row r="44" spans="1:11" ht="23.25">
      <c r="A44" s="20"/>
      <c r="B44" s="13" t="s">
        <v>59</v>
      </c>
      <c r="C44" s="13"/>
      <c r="D44" s="132" t="str">
        <f>E39</f>
        <v xml:space="preserve"> 0 </v>
      </c>
      <c r="E44" s="132"/>
      <c r="F44" s="20" t="s">
        <v>60</v>
      </c>
      <c r="G44" s="133">
        <f>I9</f>
        <v>0</v>
      </c>
      <c r="H44" s="133"/>
      <c r="I44" s="95" t="s">
        <v>61</v>
      </c>
      <c r="J44" s="69">
        <f>IF(G41="ไม่มี",0,G41)</f>
        <v>0</v>
      </c>
      <c r="K44" s="70"/>
    </row>
    <row r="45" spans="1:11" ht="23.25">
      <c r="A45" s="13"/>
      <c r="B45" s="13"/>
      <c r="C45" s="13"/>
      <c r="D45" s="13"/>
      <c r="E45" s="13"/>
      <c r="F45" s="20" t="s">
        <v>60</v>
      </c>
      <c r="G45" s="129">
        <f>IF(D44="ให้เรียกเงินคืน",(G44*J44),0)</f>
        <v>0</v>
      </c>
      <c r="H45" s="129"/>
      <c r="I45" s="130"/>
      <c r="J45" s="130"/>
      <c r="K45" s="130"/>
    </row>
    <row r="46" spans="1:11" ht="23.25">
      <c r="A46" s="26"/>
      <c r="B46" s="26"/>
      <c r="C46" s="26"/>
      <c r="D46" s="26"/>
      <c r="E46" s="26"/>
      <c r="F46" s="131" t="str">
        <f>BAHTTEXT(G45)</f>
        <v>ศูนย์บาทถ้วน</v>
      </c>
      <c r="G46" s="131"/>
      <c r="H46" s="131"/>
      <c r="I46" s="131"/>
      <c r="J46" s="131"/>
      <c r="K46" s="99"/>
    </row>
    <row r="47" spans="1:11" ht="23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23.25">
      <c r="A48" s="13"/>
      <c r="B48" s="13" t="s">
        <v>59</v>
      </c>
      <c r="C48" s="13"/>
      <c r="D48" s="132" t="str">
        <f>G39</f>
        <v xml:space="preserve"> 0 </v>
      </c>
      <c r="E48" s="132"/>
      <c r="F48" s="20" t="s">
        <v>60</v>
      </c>
      <c r="G48" s="133">
        <f>G44</f>
        <v>0</v>
      </c>
      <c r="H48" s="133"/>
      <c r="I48" s="95" t="s">
        <v>61</v>
      </c>
      <c r="J48" s="69">
        <f>IF(G42="ไม่มี",0,G42)</f>
        <v>0</v>
      </c>
      <c r="K48" s="13"/>
    </row>
    <row r="49" spans="1:11" ht="23.25">
      <c r="A49" s="13"/>
      <c r="B49" s="13"/>
      <c r="C49" s="13"/>
      <c r="D49" s="13"/>
      <c r="E49" s="13"/>
      <c r="F49" s="20" t="s">
        <v>60</v>
      </c>
      <c r="G49" s="134">
        <f>IF(D48=" 0 ",0,G48*J48)</f>
        <v>0</v>
      </c>
      <c r="H49" s="134"/>
      <c r="I49" s="13"/>
      <c r="J49" s="13"/>
      <c r="K49" s="13"/>
    </row>
    <row r="50" spans="1:11" ht="23.25">
      <c r="A50" s="13"/>
      <c r="B50" s="26"/>
      <c r="C50" s="26"/>
      <c r="D50" s="26"/>
      <c r="E50" s="127" t="str">
        <f>BAHTTEXT(G49)</f>
        <v>ศูนย์บาทถ้วน</v>
      </c>
      <c r="F50" s="127"/>
      <c r="G50" s="127"/>
      <c r="H50" s="127"/>
      <c r="I50" s="127"/>
      <c r="J50" s="127"/>
      <c r="K50" s="127"/>
    </row>
    <row r="51" spans="1:11" ht="23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23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23.25">
      <c r="A53" s="13"/>
      <c r="B53" s="13"/>
      <c r="C53" s="13"/>
      <c r="D53" s="13"/>
      <c r="E53" s="13"/>
      <c r="F53" s="13"/>
      <c r="G53" s="13"/>
      <c r="H53" s="13" t="s">
        <v>65</v>
      </c>
      <c r="I53" s="128"/>
      <c r="J53" s="128"/>
      <c r="K53" s="128"/>
    </row>
    <row r="54" spans="1:11" ht="23.25">
      <c r="A54" s="13"/>
      <c r="B54" s="13"/>
      <c r="C54" s="13"/>
      <c r="D54" s="13"/>
      <c r="E54" s="13"/>
      <c r="F54" s="13"/>
      <c r="G54" s="13"/>
      <c r="H54" s="13"/>
      <c r="I54" s="94"/>
      <c r="J54" s="94"/>
      <c r="K54" s="94"/>
    </row>
    <row r="55" spans="1:11" ht="23.25">
      <c r="A55" s="71"/>
      <c r="B55" s="71"/>
      <c r="C55" s="71"/>
      <c r="D55" s="72" t="s">
        <v>64</v>
      </c>
      <c r="E55" s="72"/>
      <c r="F55" s="72"/>
      <c r="G55" s="4" t="s">
        <v>67</v>
      </c>
      <c r="H55" s="71"/>
      <c r="I55" s="71"/>
      <c r="J55" s="71"/>
      <c r="K55" s="71"/>
    </row>
    <row r="56" spans="1:11" ht="23.25">
      <c r="A56" s="71"/>
      <c r="B56" s="71"/>
      <c r="C56" s="71"/>
      <c r="D56" s="135"/>
      <c r="E56" s="135"/>
      <c r="F56" s="135"/>
      <c r="G56" s="135"/>
      <c r="H56" s="71"/>
      <c r="I56" s="71"/>
      <c r="J56" s="71"/>
      <c r="K56" s="71"/>
    </row>
    <row r="57" spans="1:11" ht="23.25">
      <c r="A57" s="71"/>
      <c r="B57" s="72"/>
      <c r="C57" s="72"/>
      <c r="D57" s="170"/>
      <c r="E57" s="170"/>
      <c r="F57" s="170"/>
      <c r="G57" s="170"/>
      <c r="H57" s="72"/>
      <c r="I57" s="72"/>
      <c r="J57" s="4"/>
      <c r="K57" s="4"/>
    </row>
    <row r="58" spans="1:11" ht="23.25">
      <c r="A58" s="71"/>
      <c r="B58" s="72"/>
      <c r="C58" s="72"/>
      <c r="D58" s="103"/>
      <c r="E58" s="103"/>
      <c r="F58" s="103"/>
      <c r="G58" s="103"/>
      <c r="H58" s="72"/>
      <c r="I58" s="72"/>
      <c r="J58" s="4"/>
      <c r="K58" s="4"/>
    </row>
    <row r="59" spans="1:11" ht="23.25">
      <c r="A59" s="71"/>
      <c r="B59" s="72" t="s">
        <v>64</v>
      </c>
      <c r="C59" s="72"/>
      <c r="D59" s="72"/>
      <c r="E59" s="4" t="s">
        <v>68</v>
      </c>
      <c r="G59" s="72" t="s">
        <v>64</v>
      </c>
      <c r="H59" s="72"/>
      <c r="I59" s="4" t="s">
        <v>70</v>
      </c>
      <c r="J59" s="4"/>
      <c r="K59" s="4"/>
    </row>
    <row r="60" spans="1:11" ht="23.25">
      <c r="A60" s="71"/>
      <c r="B60" s="135"/>
      <c r="C60" s="135"/>
      <c r="D60" s="135"/>
      <c r="E60" s="135"/>
      <c r="G60" s="171"/>
      <c r="H60" s="171"/>
      <c r="I60" s="171"/>
      <c r="J60" s="171"/>
      <c r="K60" s="104"/>
    </row>
    <row r="61" spans="1:11" ht="23.25">
      <c r="A61" s="71"/>
      <c r="B61" s="170"/>
      <c r="C61" s="170"/>
      <c r="D61" s="170"/>
      <c r="E61" s="170"/>
      <c r="G61" s="170"/>
      <c r="H61" s="170"/>
      <c r="I61" s="170"/>
      <c r="J61" s="4"/>
      <c r="K61" s="4"/>
    </row>
    <row r="62" spans="1:11" ht="23.25">
      <c r="A62" s="71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23.25">
      <c r="A63" s="71"/>
      <c r="B63" s="4"/>
      <c r="C63" s="4"/>
      <c r="D63" s="103"/>
      <c r="E63" s="72"/>
      <c r="F63" s="72"/>
      <c r="G63" s="4"/>
      <c r="H63" s="4"/>
      <c r="I63" s="4"/>
      <c r="J63" s="4"/>
      <c r="K63" s="4"/>
    </row>
    <row r="64" spans="1:11" ht="23.25">
      <c r="A64" s="71"/>
      <c r="B64" s="4"/>
      <c r="C64" s="4"/>
      <c r="D64" s="103"/>
      <c r="E64" s="72"/>
      <c r="F64" s="72"/>
      <c r="G64" s="4"/>
      <c r="H64" s="4"/>
      <c r="I64" s="4"/>
      <c r="J64" s="4"/>
      <c r="K64" s="4"/>
    </row>
    <row r="65" spans="1:11" ht="23.25">
      <c r="A65" s="71"/>
      <c r="B65" s="72"/>
      <c r="C65" s="72"/>
      <c r="D65" s="4"/>
      <c r="E65" s="13"/>
      <c r="F65" s="4"/>
      <c r="G65" s="4"/>
      <c r="K65" s="4"/>
    </row>
    <row r="66" spans="1:11" ht="23.25">
      <c r="A66" s="71"/>
      <c r="B66" s="72"/>
      <c r="C66" s="104"/>
      <c r="D66" s="4"/>
      <c r="E66" s="4"/>
      <c r="F66" s="4"/>
      <c r="G66" s="4"/>
      <c r="K66" s="4"/>
    </row>
    <row r="67" spans="1:11" ht="23.25">
      <c r="A67" s="71"/>
      <c r="B67" s="4"/>
      <c r="C67" s="4"/>
      <c r="D67" s="4"/>
      <c r="E67" s="4"/>
      <c r="F67" s="4"/>
      <c r="G67" s="4"/>
      <c r="K67" s="4"/>
    </row>
    <row r="68" spans="1:11">
      <c r="E68" s="76"/>
    </row>
  </sheetData>
  <mergeCells count="40">
    <mergeCell ref="C7:E7"/>
    <mergeCell ref="A1:K1"/>
    <mergeCell ref="A2:K2"/>
    <mergeCell ref="C3:K3"/>
    <mergeCell ref="E6:F6"/>
    <mergeCell ref="G6:I6"/>
    <mergeCell ref="H34:I34"/>
    <mergeCell ref="A8:K8"/>
    <mergeCell ref="F9:G9"/>
    <mergeCell ref="I9:J9"/>
    <mergeCell ref="G11:H11"/>
    <mergeCell ref="I15:J15"/>
    <mergeCell ref="I18:J18"/>
    <mergeCell ref="C26:K26"/>
    <mergeCell ref="D29:E29"/>
    <mergeCell ref="D30:E30"/>
    <mergeCell ref="H31:I31"/>
    <mergeCell ref="A33:K33"/>
    <mergeCell ref="G39:H39"/>
    <mergeCell ref="I39:J40"/>
    <mergeCell ref="E40:F40"/>
    <mergeCell ref="G40:H40"/>
    <mergeCell ref="D44:E44"/>
    <mergeCell ref="G44:H44"/>
    <mergeCell ref="B61:E61"/>
    <mergeCell ref="G61:I61"/>
    <mergeCell ref="G7:H7"/>
    <mergeCell ref="E50:K50"/>
    <mergeCell ref="I53:K53"/>
    <mergeCell ref="D56:G56"/>
    <mergeCell ref="D57:G57"/>
    <mergeCell ref="B60:E60"/>
    <mergeCell ref="G60:J60"/>
    <mergeCell ref="G45:H45"/>
    <mergeCell ref="I45:K45"/>
    <mergeCell ref="F46:J46"/>
    <mergeCell ref="D48:E48"/>
    <mergeCell ref="G48:H48"/>
    <mergeCell ref="G49:H49"/>
    <mergeCell ref="E39:F39"/>
  </mergeCells>
  <pageMargins left="0.26" right="0.13" top="0.75" bottom="0.75" header="0.3" footer="0.3"/>
  <pageSetup paperSize="9" orientation="portrait" r:id="rId1"/>
  <headerFooter>
    <oddHeader>&amp;R&amp;P/&amp;N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1A16B-E57A-497A-A561-E8DC8DA46113}">
  <sheetPr>
    <tabColor rgb="FFFFC000"/>
  </sheetPr>
  <dimension ref="A1:K68"/>
  <sheetViews>
    <sheetView zoomScaleNormal="100" workbookViewId="0">
      <selection activeCell="C4" sqref="C4"/>
    </sheetView>
  </sheetViews>
  <sheetFormatPr defaultRowHeight="15"/>
  <cols>
    <col min="1" max="1" width="6.7109375" customWidth="1"/>
    <col min="3" max="3" width="8.85546875" customWidth="1"/>
    <col min="5" max="5" width="7.140625" customWidth="1"/>
    <col min="6" max="6" width="13.85546875" customWidth="1"/>
    <col min="8" max="8" width="10.85546875" customWidth="1"/>
    <col min="9" max="9" width="9.140625" customWidth="1"/>
    <col min="10" max="10" width="7.42578125" customWidth="1"/>
    <col min="11" max="11" width="8" customWidth="1"/>
  </cols>
  <sheetData>
    <row r="1" spans="1:11" ht="23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</row>
    <row r="2" spans="1:11" ht="23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11" ht="23.25">
      <c r="A3" s="1" t="s">
        <v>2</v>
      </c>
      <c r="B3" s="2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23.25">
      <c r="A4" s="73" t="s">
        <v>62</v>
      </c>
      <c r="B4" s="73"/>
      <c r="C4" s="73" t="s">
        <v>121</v>
      </c>
      <c r="D4" s="73"/>
      <c r="E4" s="73"/>
      <c r="F4" s="73"/>
      <c r="G4" s="73"/>
      <c r="H4" s="73"/>
      <c r="I4" s="73"/>
      <c r="J4" s="73"/>
      <c r="K4" s="73"/>
    </row>
    <row r="5" spans="1:11" ht="23.25">
      <c r="A5" s="1" t="s">
        <v>3</v>
      </c>
      <c r="B5" s="2"/>
      <c r="C5" s="3"/>
      <c r="D5" s="2"/>
      <c r="E5" s="2"/>
      <c r="F5" s="2"/>
      <c r="G5" s="2"/>
      <c r="H5" s="2"/>
      <c r="I5" s="2"/>
      <c r="J5" s="2"/>
      <c r="K5" s="4"/>
    </row>
    <row r="6" spans="1:11" ht="23.25">
      <c r="A6" s="73" t="s">
        <v>63</v>
      </c>
      <c r="B6" s="74"/>
      <c r="C6" s="74"/>
      <c r="D6" s="74"/>
      <c r="E6" s="160" t="s">
        <v>4</v>
      </c>
      <c r="F6" s="160"/>
      <c r="G6" s="161"/>
      <c r="H6" s="161"/>
      <c r="I6" s="161"/>
      <c r="J6" s="4"/>
      <c r="K6" s="4"/>
    </row>
    <row r="7" spans="1:11" ht="23.25">
      <c r="A7" s="5" t="s">
        <v>5</v>
      </c>
      <c r="B7" s="6"/>
      <c r="C7" s="162"/>
      <c r="D7" s="162"/>
      <c r="E7" s="162"/>
      <c r="F7" s="7" t="s">
        <v>6</v>
      </c>
      <c r="G7" s="169" t="s">
        <v>7</v>
      </c>
      <c r="H7" s="169"/>
      <c r="I7" s="118"/>
      <c r="J7" s="118"/>
      <c r="K7" s="118"/>
    </row>
    <row r="8" spans="1:11" ht="23.25">
      <c r="A8" s="163" t="s">
        <v>105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1" ht="23.25">
      <c r="A9" s="8" t="s">
        <v>8</v>
      </c>
      <c r="B9" s="4"/>
      <c r="C9" s="9"/>
      <c r="D9" s="103" t="s">
        <v>9</v>
      </c>
      <c r="E9" s="2"/>
      <c r="F9" s="164"/>
      <c r="G9" s="165"/>
      <c r="H9" s="103" t="s">
        <v>10</v>
      </c>
      <c r="I9" s="166"/>
      <c r="J9" s="166"/>
      <c r="K9" s="11" t="s">
        <v>6</v>
      </c>
    </row>
    <row r="10" spans="1:11" ht="23.25">
      <c r="A10" s="12" t="s">
        <v>11</v>
      </c>
      <c r="B10" s="13"/>
      <c r="C10" s="13"/>
      <c r="D10" s="15" t="s">
        <v>12</v>
      </c>
      <c r="E10" s="16" t="s">
        <v>108</v>
      </c>
      <c r="F10" s="17"/>
      <c r="G10" s="17"/>
      <c r="H10" s="77"/>
      <c r="I10" s="77"/>
      <c r="J10" s="78">
        <f>I10-H10</f>
        <v>0</v>
      </c>
      <c r="K10" s="17"/>
    </row>
    <row r="11" spans="1:11" ht="23.25">
      <c r="A11" s="18"/>
      <c r="B11" s="105" t="s">
        <v>66</v>
      </c>
      <c r="C11" s="13"/>
      <c r="D11" s="15" t="s">
        <v>69</v>
      </c>
      <c r="E11" s="19"/>
      <c r="F11" s="20" t="s">
        <v>14</v>
      </c>
      <c r="G11" s="167">
        <f>C7</f>
        <v>0</v>
      </c>
      <c r="H11" s="167"/>
      <c r="I11" s="96" t="s">
        <v>6</v>
      </c>
      <c r="J11" s="100"/>
      <c r="K11" s="96"/>
    </row>
    <row r="12" spans="1:11" ht="23.25">
      <c r="A12" s="15"/>
      <c r="B12" s="13"/>
      <c r="C12" s="13"/>
      <c r="D12" s="15"/>
      <c r="E12" s="19"/>
      <c r="F12" s="21"/>
      <c r="G12" s="22"/>
      <c r="H12" s="23" t="str">
        <f>"( "&amp;BAHTTEXT(G11)&amp;" )"</f>
        <v>( ศูนย์บาทถ้วน )</v>
      </c>
      <c r="I12" s="23"/>
      <c r="J12" s="23"/>
      <c r="K12" s="99"/>
    </row>
    <row r="13" spans="1:11" ht="23.25">
      <c r="A13" s="2"/>
      <c r="B13" s="4"/>
      <c r="C13" s="4"/>
      <c r="D13" s="2"/>
      <c r="E13" s="24"/>
      <c r="F13" s="2"/>
      <c r="G13" s="4"/>
      <c r="H13" s="99"/>
      <c r="I13" s="99"/>
      <c r="J13" s="99"/>
      <c r="K13" s="99"/>
    </row>
    <row r="14" spans="1:11" ht="23.25">
      <c r="A14" s="18" t="s">
        <v>15</v>
      </c>
      <c r="B14" s="13"/>
      <c r="C14" s="25" t="s">
        <v>16</v>
      </c>
      <c r="D14" s="13" t="s">
        <v>102</v>
      </c>
      <c r="E14" s="15"/>
      <c r="F14" s="13"/>
      <c r="G14" s="13"/>
      <c r="H14" s="13"/>
      <c r="I14" s="13"/>
      <c r="J14" s="13"/>
      <c r="K14" s="13"/>
    </row>
    <row r="15" spans="1:11" s="89" customFormat="1" ht="23.25">
      <c r="A15" s="86"/>
      <c r="B15" s="2"/>
      <c r="C15" s="87" t="s">
        <v>18</v>
      </c>
      <c r="D15" s="11"/>
      <c r="E15" s="2"/>
      <c r="F15" s="2"/>
      <c r="G15" s="88"/>
      <c r="H15" s="106" t="s">
        <v>71</v>
      </c>
      <c r="I15" s="161"/>
      <c r="J15" s="161"/>
      <c r="K15" s="2"/>
    </row>
    <row r="16" spans="1:11" s="89" customFormat="1" ht="23.25">
      <c r="A16" s="90"/>
      <c r="B16" s="4"/>
      <c r="C16" s="91" t="s">
        <v>103</v>
      </c>
      <c r="D16" s="109">
        <v>1</v>
      </c>
      <c r="E16" s="91" t="s">
        <v>73</v>
      </c>
      <c r="F16" s="109">
        <v>1</v>
      </c>
      <c r="G16" s="91" t="s">
        <v>74</v>
      </c>
      <c r="H16" s="109">
        <v>1</v>
      </c>
      <c r="I16" s="92"/>
      <c r="J16" s="114"/>
      <c r="K16" s="31"/>
    </row>
    <row r="17" spans="1:11" ht="23.25">
      <c r="A17" s="27"/>
      <c r="B17" s="13"/>
      <c r="C17" s="28"/>
      <c r="D17" s="30"/>
      <c r="E17" s="28"/>
      <c r="F17" s="30"/>
      <c r="G17" s="28"/>
      <c r="H17" s="30"/>
      <c r="I17" s="28"/>
      <c r="J17" s="30"/>
      <c r="K17" s="31"/>
    </row>
    <row r="18" spans="1:11" ht="23.25">
      <c r="A18" s="32"/>
      <c r="B18" s="13"/>
      <c r="C18" s="18" t="s">
        <v>23</v>
      </c>
      <c r="D18" s="14"/>
      <c r="E18" s="15"/>
      <c r="F18" s="15"/>
      <c r="G18" s="26"/>
      <c r="H18" s="107" t="s">
        <v>71</v>
      </c>
      <c r="I18" s="168"/>
      <c r="J18" s="168"/>
      <c r="K18" s="15"/>
    </row>
    <row r="19" spans="1:11" ht="23.25">
      <c r="A19" s="32"/>
      <c r="B19" s="13"/>
      <c r="C19" s="28" t="s">
        <v>104</v>
      </c>
      <c r="D19" s="108">
        <v>1</v>
      </c>
      <c r="E19" s="20" t="s">
        <v>75</v>
      </c>
      <c r="F19" s="108">
        <v>1</v>
      </c>
      <c r="G19" s="20" t="s">
        <v>76</v>
      </c>
      <c r="H19" s="108">
        <v>1</v>
      </c>
      <c r="I19" s="20"/>
      <c r="J19" s="115"/>
      <c r="K19" s="26"/>
    </row>
    <row r="20" spans="1:11" ht="23.25">
      <c r="A20" s="32"/>
      <c r="B20" s="13"/>
      <c r="C20" s="28"/>
      <c r="D20" s="34"/>
      <c r="E20" s="20"/>
      <c r="F20" s="34"/>
      <c r="G20" s="20"/>
      <c r="H20" s="35"/>
      <c r="I20" s="20"/>
      <c r="J20" s="35"/>
      <c r="K20" s="13"/>
    </row>
    <row r="21" spans="1:11" ht="23.25">
      <c r="A21" s="32"/>
      <c r="B21" s="26"/>
      <c r="C21" s="18" t="s">
        <v>28</v>
      </c>
      <c r="D21" s="14"/>
      <c r="E21" s="15"/>
      <c r="F21" s="15"/>
      <c r="G21" s="26"/>
      <c r="H21" s="26"/>
      <c r="I21" s="26"/>
      <c r="J21" s="15"/>
      <c r="K21" s="15"/>
    </row>
    <row r="22" spans="1:11" ht="23.25">
      <c r="A22" s="32"/>
      <c r="B22" s="15"/>
      <c r="C22" s="36" t="s">
        <v>109</v>
      </c>
      <c r="D22" s="112">
        <f>D19/D16</f>
        <v>1</v>
      </c>
      <c r="E22" s="37" t="s">
        <v>77</v>
      </c>
      <c r="F22" s="112">
        <f>F19/F16</f>
        <v>1</v>
      </c>
      <c r="G22" s="38" t="s">
        <v>78</v>
      </c>
      <c r="H22" s="60">
        <f>H19/H16</f>
        <v>1</v>
      </c>
      <c r="I22" s="20"/>
      <c r="J22" s="39"/>
      <c r="K22" s="15"/>
    </row>
    <row r="23" spans="1:11" ht="23.25">
      <c r="A23" s="18" t="s">
        <v>33</v>
      </c>
      <c r="B23" s="15"/>
      <c r="C23" s="37" t="s">
        <v>34</v>
      </c>
      <c r="D23" s="40">
        <f>ROUNDDOWN(D22,3)</f>
        <v>1</v>
      </c>
      <c r="E23" s="37" t="s">
        <v>34</v>
      </c>
      <c r="F23" s="40">
        <f>ROUNDDOWN(F22,3)</f>
        <v>1</v>
      </c>
      <c r="G23" s="38"/>
      <c r="H23" s="40">
        <f>ROUNDDOWN(H22,3)</f>
        <v>1</v>
      </c>
      <c r="I23" s="116"/>
      <c r="J23" s="83"/>
      <c r="K23" s="15"/>
    </row>
    <row r="24" spans="1:11" ht="23.25">
      <c r="A24" s="18"/>
      <c r="B24" s="15"/>
      <c r="C24" s="37"/>
      <c r="D24" s="83"/>
      <c r="E24" s="37"/>
      <c r="F24" s="42"/>
      <c r="G24" s="37"/>
      <c r="H24" s="43"/>
      <c r="I24" s="38"/>
      <c r="J24" s="44"/>
      <c r="K24" s="15"/>
    </row>
    <row r="25" spans="1:11" ht="23.25">
      <c r="A25" s="13"/>
      <c r="B25" s="13"/>
      <c r="C25" s="18" t="s">
        <v>35</v>
      </c>
      <c r="D25" s="45"/>
      <c r="E25" s="13"/>
      <c r="F25" s="13"/>
      <c r="G25" s="13"/>
      <c r="H25" s="13"/>
      <c r="I25" s="13"/>
      <c r="J25" s="13"/>
      <c r="K25" s="13"/>
    </row>
    <row r="26" spans="1:11" ht="23.25">
      <c r="A26" s="13"/>
      <c r="B26" s="98"/>
      <c r="C26" s="135" t="s">
        <v>102</v>
      </c>
      <c r="D26" s="135"/>
      <c r="E26" s="135"/>
      <c r="F26" s="135"/>
      <c r="G26" s="135"/>
      <c r="H26" s="135"/>
      <c r="I26" s="135"/>
      <c r="J26" s="135"/>
      <c r="K26" s="135"/>
    </row>
    <row r="27" spans="1:11" ht="23.25">
      <c r="A27" s="13"/>
      <c r="B27" s="15"/>
      <c r="C27" s="117">
        <v>0.3</v>
      </c>
      <c r="D27" s="46" t="s">
        <v>80</v>
      </c>
      <c r="E27" s="47">
        <f>D23</f>
        <v>1</v>
      </c>
      <c r="F27" s="48" t="s">
        <v>81</v>
      </c>
      <c r="G27" s="49">
        <f>F23</f>
        <v>1</v>
      </c>
      <c r="H27" s="50" t="s">
        <v>82</v>
      </c>
      <c r="I27" s="47">
        <f>+H23</f>
        <v>1</v>
      </c>
      <c r="J27" s="50"/>
      <c r="K27" s="49"/>
    </row>
    <row r="28" spans="1:11" ht="23.25">
      <c r="A28" s="13"/>
      <c r="B28" s="13"/>
      <c r="C28" s="135" t="s">
        <v>84</v>
      </c>
      <c r="D28" s="135"/>
      <c r="E28" s="51">
        <f>SUM(0.4* E27)</f>
        <v>0.4</v>
      </c>
      <c r="F28" s="98" t="s">
        <v>41</v>
      </c>
      <c r="G28" s="51">
        <f>SUM(0.2*G27)</f>
        <v>0.2</v>
      </c>
      <c r="H28" s="98" t="s">
        <v>41</v>
      </c>
      <c r="I28" s="51">
        <f>SUM(0.1*I27)</f>
        <v>0.1</v>
      </c>
      <c r="J28" s="98"/>
      <c r="K28" s="51"/>
    </row>
    <row r="29" spans="1:11" ht="23.25">
      <c r="A29" s="18" t="s">
        <v>33</v>
      </c>
      <c r="B29" s="18"/>
      <c r="C29" s="13" t="s">
        <v>83</v>
      </c>
      <c r="D29" s="136">
        <f>TRUNC(E28,3)</f>
        <v>0.4</v>
      </c>
      <c r="E29" s="136">
        <f>TRUNC(E28,3)</f>
        <v>0.4</v>
      </c>
      <c r="F29" s="98" t="s">
        <v>41</v>
      </c>
      <c r="G29" s="101">
        <f>TRUNC(G28,3)</f>
        <v>0.2</v>
      </c>
      <c r="H29" s="98" t="s">
        <v>42</v>
      </c>
      <c r="I29" s="102">
        <f>TRUNC(I28,3)</f>
        <v>0.1</v>
      </c>
      <c r="J29" s="98"/>
      <c r="K29" s="102"/>
    </row>
    <row r="30" spans="1:11" ht="23.25">
      <c r="A30" s="13"/>
      <c r="B30" s="13"/>
      <c r="C30" s="27" t="s">
        <v>43</v>
      </c>
      <c r="D30" s="137">
        <f>C27+D29+G29+I29+K29</f>
        <v>0.99999999999999989</v>
      </c>
      <c r="E30" s="137"/>
      <c r="F30" s="52"/>
      <c r="G30" s="53"/>
      <c r="H30" s="15"/>
      <c r="I30" s="15"/>
      <c r="J30" s="15"/>
      <c r="K30" s="13"/>
    </row>
    <row r="31" spans="1:11" ht="23.25">
      <c r="A31" s="13"/>
      <c r="B31" s="13"/>
      <c r="C31" s="54" t="s">
        <v>85</v>
      </c>
      <c r="D31" s="13"/>
      <c r="E31" s="13"/>
      <c r="F31" s="13"/>
      <c r="G31" s="13"/>
      <c r="H31" s="137">
        <f>TRUNC(D30,3)</f>
        <v>1</v>
      </c>
      <c r="I31" s="137"/>
      <c r="J31" s="13"/>
      <c r="K31" s="15"/>
    </row>
    <row r="32" spans="1:11" ht="23.25">
      <c r="A32" s="13"/>
      <c r="B32" s="13"/>
      <c r="C32" s="54"/>
      <c r="D32" s="13"/>
      <c r="E32" s="13"/>
      <c r="F32" s="13"/>
      <c r="G32" s="13"/>
      <c r="H32" s="97"/>
      <c r="I32" s="97"/>
      <c r="J32" s="13"/>
      <c r="K32" s="15"/>
    </row>
    <row r="33" spans="1:11" ht="23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3.25">
      <c r="A34" s="13"/>
      <c r="B34" s="13"/>
      <c r="C34" s="54" t="s">
        <v>45</v>
      </c>
      <c r="D34" s="13"/>
      <c r="E34" s="13"/>
      <c r="F34" s="13"/>
      <c r="G34" s="13"/>
      <c r="H34" s="139">
        <f>H31</f>
        <v>1</v>
      </c>
      <c r="I34" s="140"/>
      <c r="J34" s="13"/>
      <c r="K34" s="55"/>
    </row>
    <row r="35" spans="1:11" ht="23.25">
      <c r="A35" s="13"/>
      <c r="B35" s="13" t="s">
        <v>46</v>
      </c>
      <c r="C35" s="13"/>
      <c r="D35" s="13"/>
      <c r="E35" s="13"/>
      <c r="F35" s="13"/>
      <c r="G35" s="13"/>
      <c r="H35" s="83"/>
      <c r="I35" s="83"/>
      <c r="J35" s="13"/>
      <c r="K35" s="15"/>
    </row>
    <row r="36" spans="1:11" ht="23.25">
      <c r="A36" s="13"/>
      <c r="B36" s="13" t="s">
        <v>47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 ht="23.25">
      <c r="A37" s="13"/>
      <c r="B37" s="54" t="s">
        <v>48</v>
      </c>
      <c r="C37" s="98"/>
      <c r="D37" s="13"/>
      <c r="E37" s="56"/>
      <c r="F37" s="57"/>
      <c r="G37" s="58" t="s">
        <v>49</v>
      </c>
      <c r="H37" s="13"/>
      <c r="I37" s="59">
        <v>0.96</v>
      </c>
      <c r="J37" s="48"/>
      <c r="K37" s="60"/>
    </row>
    <row r="38" spans="1:11" ht="23.25">
      <c r="A38" s="13"/>
      <c r="B38" s="54" t="s">
        <v>50</v>
      </c>
      <c r="C38" s="98"/>
      <c r="D38" s="13"/>
      <c r="E38" s="56"/>
      <c r="F38" s="57"/>
      <c r="G38" s="61" t="s">
        <v>51</v>
      </c>
      <c r="H38" s="13"/>
      <c r="I38" s="59">
        <v>1.04</v>
      </c>
      <c r="J38" s="48"/>
      <c r="K38" s="60"/>
    </row>
    <row r="39" spans="1:11" ht="23.25">
      <c r="A39" s="13"/>
      <c r="B39" s="13"/>
      <c r="C39" s="96" t="s">
        <v>52</v>
      </c>
      <c r="D39" s="13"/>
      <c r="E39" s="141" t="str">
        <f>IF(H34&lt;=$I37,"ให้เรียกเงินคืน"," 0 ")</f>
        <v xml:space="preserve"> 0 </v>
      </c>
      <c r="F39" s="142"/>
      <c r="G39" s="143" t="str">
        <f>IF(H34&gt;=$I38,"ให้เพิ่มค่างาน"," 0 ")</f>
        <v xml:space="preserve"> 0 </v>
      </c>
      <c r="H39" s="144"/>
      <c r="I39" s="145" t="str">
        <f>IF(E39=G39,"อยู่ในช่วง 4%",0)</f>
        <v>อยู่ในช่วง 4%</v>
      </c>
      <c r="J39" s="146"/>
      <c r="K39" s="48"/>
    </row>
    <row r="40" spans="1:11" ht="23.25">
      <c r="A40" s="13"/>
      <c r="B40" s="13"/>
      <c r="C40" s="96" t="s">
        <v>53</v>
      </c>
      <c r="D40" s="13"/>
      <c r="E40" s="149">
        <f>IF(H34&lt;I37,"ต่ำกว่า 4 %", 0)</f>
        <v>0</v>
      </c>
      <c r="F40" s="150"/>
      <c r="G40" s="151" t="str">
        <f>IF(H34&gt;I38,"สูงกว่า 4%","0")</f>
        <v>0</v>
      </c>
      <c r="H40" s="152"/>
      <c r="I40" s="147"/>
      <c r="J40" s="148"/>
      <c r="K40" s="15"/>
    </row>
    <row r="41" spans="1:11" ht="23.25">
      <c r="A41" s="13"/>
      <c r="B41" s="13"/>
      <c r="C41" s="20" t="s">
        <v>54</v>
      </c>
      <c r="D41" s="54" t="s">
        <v>55</v>
      </c>
      <c r="E41" s="13"/>
      <c r="F41" s="13"/>
      <c r="G41" s="62" t="str">
        <f>IF($H$34&lt;$I$37,$I$37-$H$34,"ไม่มี")</f>
        <v>ไม่มี</v>
      </c>
      <c r="H41" s="63"/>
      <c r="I41" s="64"/>
      <c r="J41" s="13"/>
      <c r="K41" s="13"/>
    </row>
    <row r="42" spans="1:11" ht="23.25">
      <c r="A42" s="13"/>
      <c r="B42" s="13"/>
      <c r="C42" s="20"/>
      <c r="D42" s="54" t="s">
        <v>56</v>
      </c>
      <c r="E42" s="13"/>
      <c r="F42" s="13"/>
      <c r="G42" s="62" t="str">
        <f>IF(H34&gt;=I38,H34-I38,"ไม่มี")</f>
        <v>ไม่มี</v>
      </c>
      <c r="H42" s="63"/>
      <c r="I42" s="64"/>
      <c r="J42" s="13"/>
      <c r="K42" s="13"/>
    </row>
    <row r="43" spans="1:11" ht="23.25">
      <c r="A43" s="13"/>
      <c r="B43" s="13"/>
      <c r="C43" s="13"/>
      <c r="D43" s="13"/>
      <c r="E43" s="65" t="s">
        <v>57</v>
      </c>
      <c r="F43" s="66" t="s">
        <v>58</v>
      </c>
      <c r="G43" s="67"/>
      <c r="H43" s="57"/>
      <c r="I43" s="68"/>
      <c r="J43" s="57"/>
      <c r="K43" s="57"/>
    </row>
    <row r="44" spans="1:11" ht="23.25">
      <c r="A44" s="20"/>
      <c r="B44" s="13" t="s">
        <v>59</v>
      </c>
      <c r="C44" s="13"/>
      <c r="D44" s="132" t="str">
        <f>E39</f>
        <v xml:space="preserve"> 0 </v>
      </c>
      <c r="E44" s="132"/>
      <c r="F44" s="20" t="s">
        <v>60</v>
      </c>
      <c r="G44" s="133">
        <f>I9</f>
        <v>0</v>
      </c>
      <c r="H44" s="133"/>
      <c r="I44" s="95" t="s">
        <v>61</v>
      </c>
      <c r="J44" s="69">
        <f>IF(G41="ไม่มี",0,G41)</f>
        <v>0</v>
      </c>
      <c r="K44" s="70"/>
    </row>
    <row r="45" spans="1:11" ht="23.25">
      <c r="A45" s="13"/>
      <c r="B45" s="13"/>
      <c r="C45" s="13"/>
      <c r="D45" s="13"/>
      <c r="E45" s="13"/>
      <c r="F45" s="20" t="s">
        <v>60</v>
      </c>
      <c r="G45" s="129">
        <f>IF(D44="ให้เรียกเงินคืน",(G44*J44),0)</f>
        <v>0</v>
      </c>
      <c r="H45" s="129"/>
      <c r="I45" s="130"/>
      <c r="J45" s="130"/>
      <c r="K45" s="130"/>
    </row>
    <row r="46" spans="1:11" ht="23.25">
      <c r="A46" s="26"/>
      <c r="B46" s="26"/>
      <c r="C46" s="26"/>
      <c r="D46" s="26"/>
      <c r="E46" s="26"/>
      <c r="F46" s="131" t="str">
        <f>BAHTTEXT(G45)</f>
        <v>ศูนย์บาทถ้วน</v>
      </c>
      <c r="G46" s="131"/>
      <c r="H46" s="131"/>
      <c r="I46" s="131"/>
      <c r="J46" s="131"/>
      <c r="K46" s="99"/>
    </row>
    <row r="47" spans="1:11" ht="23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23.25">
      <c r="A48" s="13"/>
      <c r="B48" s="13" t="s">
        <v>59</v>
      </c>
      <c r="C48" s="13"/>
      <c r="D48" s="132" t="str">
        <f>G39</f>
        <v xml:space="preserve"> 0 </v>
      </c>
      <c r="E48" s="132"/>
      <c r="F48" s="20" t="s">
        <v>60</v>
      </c>
      <c r="G48" s="133">
        <f>G44</f>
        <v>0</v>
      </c>
      <c r="H48" s="133"/>
      <c r="I48" s="95" t="s">
        <v>61</v>
      </c>
      <c r="J48" s="69">
        <f>IF(G42="ไม่มี",0,G42)</f>
        <v>0</v>
      </c>
      <c r="K48" s="13"/>
    </row>
    <row r="49" spans="1:11" ht="23.25">
      <c r="A49" s="13"/>
      <c r="B49" s="13"/>
      <c r="C49" s="13"/>
      <c r="D49" s="13"/>
      <c r="E49" s="13"/>
      <c r="F49" s="20" t="s">
        <v>60</v>
      </c>
      <c r="G49" s="134">
        <f>IF(D48=" 0 ",0,G48*J48)</f>
        <v>0</v>
      </c>
      <c r="H49" s="134"/>
      <c r="I49" s="13"/>
      <c r="J49" s="13"/>
      <c r="K49" s="13"/>
    </row>
    <row r="50" spans="1:11" ht="23.25">
      <c r="A50" s="13"/>
      <c r="B50" s="26"/>
      <c r="C50" s="26"/>
      <c r="D50" s="26"/>
      <c r="E50" s="127" t="str">
        <f>BAHTTEXT(G49)</f>
        <v>ศูนย์บาทถ้วน</v>
      </c>
      <c r="F50" s="127"/>
      <c r="G50" s="127"/>
      <c r="H50" s="127"/>
      <c r="I50" s="127"/>
      <c r="J50" s="127"/>
      <c r="K50" s="127"/>
    </row>
    <row r="51" spans="1:11" ht="23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23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23.25">
      <c r="A53" s="13"/>
      <c r="B53" s="13"/>
      <c r="C53" s="13"/>
      <c r="D53" s="13"/>
      <c r="E53" s="13"/>
      <c r="F53" s="13"/>
      <c r="G53" s="13"/>
      <c r="H53" s="13" t="s">
        <v>65</v>
      </c>
      <c r="I53" s="128"/>
      <c r="J53" s="128"/>
      <c r="K53" s="128"/>
    </row>
    <row r="54" spans="1:11" ht="23.25">
      <c r="A54" s="13"/>
      <c r="B54" s="13"/>
      <c r="C54" s="13"/>
      <c r="D54" s="13"/>
      <c r="E54" s="13"/>
      <c r="F54" s="13"/>
      <c r="G54" s="13"/>
      <c r="H54" s="13"/>
      <c r="I54" s="94"/>
      <c r="J54" s="94"/>
      <c r="K54" s="94"/>
    </row>
    <row r="55" spans="1:11" ht="23.25">
      <c r="A55" s="71"/>
      <c r="B55" s="71"/>
      <c r="C55" s="71"/>
      <c r="D55" s="72" t="s">
        <v>64</v>
      </c>
      <c r="E55" s="72"/>
      <c r="F55" s="72"/>
      <c r="G55" s="4" t="s">
        <v>67</v>
      </c>
      <c r="H55" s="71"/>
      <c r="I55" s="71"/>
      <c r="J55" s="71"/>
      <c r="K55" s="71"/>
    </row>
    <row r="56" spans="1:11" ht="23.25">
      <c r="A56" s="71"/>
      <c r="B56" s="71"/>
      <c r="C56" s="71"/>
      <c r="D56" s="135"/>
      <c r="E56" s="135"/>
      <c r="F56" s="135"/>
      <c r="G56" s="135"/>
      <c r="H56" s="71"/>
      <c r="I56" s="71"/>
      <c r="J56" s="71"/>
      <c r="K56" s="71"/>
    </row>
    <row r="57" spans="1:11" ht="23.25">
      <c r="A57" s="71"/>
      <c r="B57" s="72"/>
      <c r="C57" s="72"/>
      <c r="D57" s="170"/>
      <c r="E57" s="170"/>
      <c r="F57" s="170"/>
      <c r="G57" s="170"/>
      <c r="H57" s="72"/>
      <c r="I57" s="72"/>
      <c r="J57" s="4"/>
      <c r="K57" s="4"/>
    </row>
    <row r="58" spans="1:11" ht="23.25">
      <c r="A58" s="71"/>
      <c r="B58" s="72"/>
      <c r="C58" s="72"/>
      <c r="D58" s="103"/>
      <c r="E58" s="103"/>
      <c r="F58" s="103"/>
      <c r="G58" s="103"/>
      <c r="H58" s="72"/>
      <c r="I58" s="72"/>
      <c r="J58" s="4"/>
      <c r="K58" s="4"/>
    </row>
    <row r="59" spans="1:11" ht="23.25">
      <c r="A59" s="71"/>
      <c r="B59" s="72" t="s">
        <v>64</v>
      </c>
      <c r="C59" s="72"/>
      <c r="D59" s="72"/>
      <c r="E59" s="4" t="s">
        <v>68</v>
      </c>
      <c r="G59" s="72" t="s">
        <v>64</v>
      </c>
      <c r="H59" s="72"/>
      <c r="I59" s="4" t="s">
        <v>70</v>
      </c>
      <c r="J59" s="4"/>
      <c r="K59" s="4"/>
    </row>
    <row r="60" spans="1:11" ht="23.25">
      <c r="A60" s="71"/>
      <c r="B60" s="135"/>
      <c r="C60" s="135"/>
      <c r="D60" s="135"/>
      <c r="E60" s="135"/>
      <c r="G60" s="171"/>
      <c r="H60" s="171"/>
      <c r="I60" s="171"/>
      <c r="J60" s="171"/>
      <c r="K60" s="104"/>
    </row>
    <row r="61" spans="1:11" ht="23.25">
      <c r="A61" s="71"/>
      <c r="B61" s="170"/>
      <c r="C61" s="170"/>
      <c r="D61" s="170"/>
      <c r="E61" s="170"/>
      <c r="G61" s="170"/>
      <c r="H61" s="170"/>
      <c r="I61" s="170"/>
      <c r="J61" s="4"/>
      <c r="K61" s="4"/>
    </row>
    <row r="62" spans="1:11" ht="23.25">
      <c r="A62" s="71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23.25">
      <c r="A63" s="71"/>
      <c r="B63" s="4"/>
      <c r="C63" s="4"/>
      <c r="D63" s="103"/>
      <c r="E63" s="72"/>
      <c r="F63" s="72"/>
      <c r="G63" s="4"/>
      <c r="H63" s="4"/>
      <c r="I63" s="4"/>
      <c r="J63" s="4"/>
      <c r="K63" s="4"/>
    </row>
    <row r="64" spans="1:11" ht="23.25">
      <c r="A64" s="71"/>
      <c r="B64" s="4"/>
      <c r="C64" s="4"/>
      <c r="D64" s="103"/>
      <c r="E64" s="72"/>
      <c r="F64" s="72"/>
      <c r="G64" s="4"/>
      <c r="H64" s="4"/>
      <c r="I64" s="4"/>
      <c r="J64" s="4"/>
      <c r="K64" s="4"/>
    </row>
    <row r="65" spans="1:11" ht="23.25">
      <c r="A65" s="71"/>
      <c r="B65" s="72"/>
      <c r="C65" s="72"/>
      <c r="D65" s="4"/>
      <c r="E65" s="13"/>
      <c r="F65" s="4"/>
      <c r="G65" s="4"/>
      <c r="K65" s="4"/>
    </row>
    <row r="66" spans="1:11" ht="23.25">
      <c r="A66" s="71"/>
      <c r="B66" s="72"/>
      <c r="C66" s="104"/>
      <c r="D66" s="4"/>
      <c r="E66" s="4"/>
      <c r="F66" s="4"/>
      <c r="G66" s="4"/>
      <c r="K66" s="4"/>
    </row>
    <row r="67" spans="1:11" ht="23.25">
      <c r="A67" s="71"/>
      <c r="B67" s="4"/>
      <c r="C67" s="4"/>
      <c r="D67" s="4"/>
      <c r="E67" s="4"/>
      <c r="F67" s="4"/>
      <c r="G67" s="4"/>
      <c r="K67" s="4"/>
    </row>
    <row r="68" spans="1:11">
      <c r="E68" s="76"/>
    </row>
  </sheetData>
  <mergeCells count="41">
    <mergeCell ref="C7:E7"/>
    <mergeCell ref="G7:H7"/>
    <mergeCell ref="A1:K1"/>
    <mergeCell ref="A2:K2"/>
    <mergeCell ref="C3:K3"/>
    <mergeCell ref="E6:F6"/>
    <mergeCell ref="G6:I6"/>
    <mergeCell ref="A33:K33"/>
    <mergeCell ref="A8:K8"/>
    <mergeCell ref="F9:G9"/>
    <mergeCell ref="I9:J9"/>
    <mergeCell ref="G11:H11"/>
    <mergeCell ref="I15:J15"/>
    <mergeCell ref="I18:J18"/>
    <mergeCell ref="C26:K26"/>
    <mergeCell ref="C28:D28"/>
    <mergeCell ref="D29:E29"/>
    <mergeCell ref="D30:E30"/>
    <mergeCell ref="H31:I31"/>
    <mergeCell ref="D48:E48"/>
    <mergeCell ref="G48:H48"/>
    <mergeCell ref="H34:I34"/>
    <mergeCell ref="E39:F39"/>
    <mergeCell ref="G39:H39"/>
    <mergeCell ref="I39:J40"/>
    <mergeCell ref="E40:F40"/>
    <mergeCell ref="G40:H40"/>
    <mergeCell ref="D44:E44"/>
    <mergeCell ref="G44:H44"/>
    <mergeCell ref="G45:H45"/>
    <mergeCell ref="I45:K45"/>
    <mergeCell ref="F46:J46"/>
    <mergeCell ref="B61:E61"/>
    <mergeCell ref="G61:I61"/>
    <mergeCell ref="G49:H49"/>
    <mergeCell ref="E50:K50"/>
    <mergeCell ref="I53:K53"/>
    <mergeCell ref="D56:G56"/>
    <mergeCell ref="D57:G57"/>
    <mergeCell ref="B60:E60"/>
    <mergeCell ref="G60:J60"/>
  </mergeCells>
  <pageMargins left="0.26" right="0.13" top="0.75" bottom="0.75" header="0.3" footer="0.3"/>
  <pageSetup paperSize="9" orientation="portrait" r:id="rId1"/>
  <headerFooter>
    <oddHeader>&amp;R&amp;P/&amp;N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7E0C2-838B-48CA-840F-7F00BFD524AF}">
  <sheetPr>
    <tabColor rgb="FFFFC000"/>
  </sheetPr>
  <dimension ref="A1:K68"/>
  <sheetViews>
    <sheetView zoomScaleNormal="100" workbookViewId="0">
      <selection activeCell="C4" sqref="C4"/>
    </sheetView>
  </sheetViews>
  <sheetFormatPr defaultRowHeight="15"/>
  <cols>
    <col min="1" max="1" width="6.7109375" customWidth="1"/>
    <col min="2" max="2" width="10.5703125" customWidth="1"/>
    <col min="3" max="3" width="9.28515625" customWidth="1"/>
    <col min="5" max="5" width="7.140625" customWidth="1"/>
    <col min="6" max="6" width="13.85546875" customWidth="1"/>
    <col min="7" max="7" width="7.28515625" customWidth="1"/>
    <col min="8" max="8" width="10.85546875" customWidth="1"/>
    <col min="9" max="9" width="9.140625" customWidth="1"/>
    <col min="10" max="10" width="7.42578125" customWidth="1"/>
    <col min="11" max="11" width="8" customWidth="1"/>
  </cols>
  <sheetData>
    <row r="1" spans="1:11" ht="23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</row>
    <row r="2" spans="1:11" ht="23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11" ht="23.25">
      <c r="A3" s="1" t="s">
        <v>2</v>
      </c>
      <c r="B3" s="2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23.25">
      <c r="A4" s="73" t="s">
        <v>62</v>
      </c>
      <c r="B4" s="73"/>
      <c r="C4" s="73" t="s">
        <v>121</v>
      </c>
      <c r="D4" s="73"/>
      <c r="E4" s="73"/>
      <c r="F4" s="73"/>
      <c r="G4" s="73"/>
      <c r="H4" s="73"/>
      <c r="I4" s="73"/>
      <c r="J4" s="73"/>
      <c r="K4" s="73"/>
    </row>
    <row r="5" spans="1:11" ht="23.25">
      <c r="A5" s="1" t="s">
        <v>3</v>
      </c>
      <c r="B5" s="2"/>
      <c r="C5" s="3"/>
      <c r="D5" s="2"/>
      <c r="E5" s="2"/>
      <c r="F5" s="2"/>
      <c r="G5" s="2"/>
      <c r="H5" s="2"/>
      <c r="I5" s="2"/>
      <c r="J5" s="2"/>
      <c r="K5" s="4"/>
    </row>
    <row r="6" spans="1:11" ht="23.25">
      <c r="A6" s="73" t="s">
        <v>63</v>
      </c>
      <c r="B6" s="74"/>
      <c r="C6" s="74"/>
      <c r="D6" s="74"/>
      <c r="E6" s="160" t="s">
        <v>4</v>
      </c>
      <c r="F6" s="160"/>
      <c r="G6" s="161"/>
      <c r="H6" s="161"/>
      <c r="I6" s="161"/>
      <c r="J6" s="4"/>
      <c r="K6" s="4"/>
    </row>
    <row r="7" spans="1:11" ht="23.25">
      <c r="A7" s="5" t="s">
        <v>5</v>
      </c>
      <c r="B7" s="6"/>
      <c r="C7" s="162"/>
      <c r="D7" s="162"/>
      <c r="E7" s="162"/>
      <c r="F7" s="7" t="s">
        <v>6</v>
      </c>
      <c r="G7" s="169" t="s">
        <v>7</v>
      </c>
      <c r="H7" s="169"/>
      <c r="I7" s="118"/>
      <c r="J7" s="118"/>
      <c r="K7" s="118"/>
    </row>
    <row r="8" spans="1:11" ht="23.25">
      <c r="A8" s="163" t="s">
        <v>106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1" ht="23.25">
      <c r="A9" s="8" t="s">
        <v>8</v>
      </c>
      <c r="B9" s="4"/>
      <c r="C9" s="9"/>
      <c r="D9" s="103" t="s">
        <v>9</v>
      </c>
      <c r="E9" s="2"/>
      <c r="F9" s="164"/>
      <c r="G9" s="165"/>
      <c r="H9" s="103" t="s">
        <v>10</v>
      </c>
      <c r="I9" s="166"/>
      <c r="J9" s="166"/>
      <c r="K9" s="11" t="s">
        <v>6</v>
      </c>
    </row>
    <row r="10" spans="1:11" ht="23.25">
      <c r="A10" s="12" t="s">
        <v>11</v>
      </c>
      <c r="B10" s="13"/>
      <c r="C10" s="13"/>
      <c r="D10" s="15" t="s">
        <v>12</v>
      </c>
      <c r="E10" s="16" t="s">
        <v>107</v>
      </c>
      <c r="F10" s="17"/>
      <c r="G10" s="17"/>
      <c r="H10" s="77"/>
      <c r="I10" s="77"/>
      <c r="J10" s="78">
        <f>I10-H10</f>
        <v>0</v>
      </c>
      <c r="K10" s="17"/>
    </row>
    <row r="11" spans="1:11" ht="23.25">
      <c r="A11" s="18"/>
      <c r="B11" s="105" t="s">
        <v>66</v>
      </c>
      <c r="C11" s="13"/>
      <c r="D11" s="15" t="s">
        <v>69</v>
      </c>
      <c r="E11" s="19"/>
      <c r="F11" s="20" t="s">
        <v>14</v>
      </c>
      <c r="G11" s="167">
        <f>C7</f>
        <v>0</v>
      </c>
      <c r="H11" s="167"/>
      <c r="I11" s="96" t="s">
        <v>6</v>
      </c>
      <c r="J11" s="100"/>
      <c r="K11" s="96"/>
    </row>
    <row r="12" spans="1:11" ht="23.25">
      <c r="A12" s="15"/>
      <c r="B12" s="13"/>
      <c r="C12" s="13"/>
      <c r="D12" s="15"/>
      <c r="E12" s="19"/>
      <c r="F12" s="21"/>
      <c r="G12" s="22"/>
      <c r="H12" s="23" t="str">
        <f>"( "&amp;BAHTTEXT(G11)&amp;" )"</f>
        <v>( ศูนย์บาทถ้วน )</v>
      </c>
      <c r="I12" s="23"/>
      <c r="J12" s="23"/>
      <c r="K12" s="99"/>
    </row>
    <row r="13" spans="1:11" ht="23.25">
      <c r="A13" s="2"/>
      <c r="B13" s="4"/>
      <c r="C13" s="4"/>
      <c r="D13" s="2"/>
      <c r="E13" s="24"/>
      <c r="F13" s="2"/>
      <c r="G13" s="4"/>
      <c r="H13" s="99"/>
      <c r="I13" s="99"/>
      <c r="J13" s="99"/>
      <c r="K13" s="99"/>
    </row>
    <row r="14" spans="1:11" ht="23.25">
      <c r="A14" s="18" t="s">
        <v>15</v>
      </c>
      <c r="B14" s="13"/>
      <c r="C14" s="25" t="s">
        <v>16</v>
      </c>
      <c r="D14" s="13" t="s">
        <v>110</v>
      </c>
      <c r="E14" s="15"/>
      <c r="F14" s="13"/>
      <c r="G14" s="13"/>
      <c r="H14" s="13"/>
      <c r="I14" s="13"/>
      <c r="J14" s="13"/>
      <c r="K14" s="13"/>
    </row>
    <row r="15" spans="1:11" s="89" customFormat="1" ht="23.25">
      <c r="A15" s="86"/>
      <c r="B15" s="2"/>
      <c r="C15" s="87" t="s">
        <v>18</v>
      </c>
      <c r="D15" s="11"/>
      <c r="E15" s="2"/>
      <c r="F15" s="2"/>
      <c r="G15" s="88"/>
      <c r="H15" s="106" t="s">
        <v>71</v>
      </c>
      <c r="I15" s="161"/>
      <c r="J15" s="161"/>
      <c r="K15" s="2"/>
    </row>
    <row r="16" spans="1:11" s="89" customFormat="1" ht="23.25">
      <c r="A16" s="90"/>
      <c r="B16" s="4"/>
      <c r="C16" s="91" t="s">
        <v>21</v>
      </c>
      <c r="D16" s="109">
        <v>1</v>
      </c>
      <c r="E16" s="91" t="s">
        <v>103</v>
      </c>
      <c r="F16" s="109">
        <v>1</v>
      </c>
      <c r="G16" s="91" t="s">
        <v>73</v>
      </c>
      <c r="H16" s="109">
        <v>1</v>
      </c>
      <c r="I16" s="92" t="s">
        <v>74</v>
      </c>
      <c r="J16" s="110">
        <v>1</v>
      </c>
      <c r="K16" s="29"/>
    </row>
    <row r="17" spans="1:11" ht="23.25">
      <c r="A17" s="27"/>
      <c r="B17" s="13"/>
      <c r="C17" s="28"/>
      <c r="D17" s="30"/>
      <c r="E17" s="28"/>
      <c r="F17" s="30"/>
      <c r="G17" s="28"/>
      <c r="H17" s="30"/>
      <c r="I17" s="28"/>
      <c r="J17" s="30"/>
      <c r="K17" s="31"/>
    </row>
    <row r="18" spans="1:11" ht="23.25">
      <c r="A18" s="32"/>
      <c r="B18" s="13"/>
      <c r="C18" s="18" t="s">
        <v>23</v>
      </c>
      <c r="D18" s="14"/>
      <c r="E18" s="15"/>
      <c r="F18" s="15"/>
      <c r="G18" s="26"/>
      <c r="H18" s="107" t="s">
        <v>71</v>
      </c>
      <c r="I18" s="168"/>
      <c r="J18" s="168"/>
      <c r="K18" s="15"/>
    </row>
    <row r="19" spans="1:11" ht="23.25">
      <c r="A19" s="32"/>
      <c r="B19" s="13"/>
      <c r="C19" s="28" t="s">
        <v>26</v>
      </c>
      <c r="D19" s="108">
        <v>1</v>
      </c>
      <c r="E19" s="20" t="s">
        <v>104</v>
      </c>
      <c r="F19" s="108">
        <v>1</v>
      </c>
      <c r="G19" s="20" t="s">
        <v>75</v>
      </c>
      <c r="H19" s="108">
        <v>1</v>
      </c>
      <c r="I19" s="20" t="s">
        <v>76</v>
      </c>
      <c r="J19" s="111">
        <v>1</v>
      </c>
      <c r="K19" s="33"/>
    </row>
    <row r="20" spans="1:11" ht="23.25">
      <c r="A20" s="32"/>
      <c r="B20" s="13"/>
      <c r="C20" s="28"/>
      <c r="D20" s="34"/>
      <c r="E20" s="20"/>
      <c r="F20" s="34"/>
      <c r="G20" s="20"/>
      <c r="H20" s="35"/>
      <c r="I20" s="20"/>
      <c r="J20" s="35"/>
      <c r="K20" s="13"/>
    </row>
    <row r="21" spans="1:11" ht="23.25">
      <c r="A21" s="32"/>
      <c r="B21" s="26"/>
      <c r="C21" s="18" t="s">
        <v>28</v>
      </c>
      <c r="D21" s="14"/>
      <c r="E21" s="15"/>
      <c r="F21" s="15"/>
      <c r="G21" s="26"/>
      <c r="H21" s="26"/>
      <c r="I21" s="26"/>
      <c r="J21" s="15"/>
      <c r="K21" s="15"/>
    </row>
    <row r="22" spans="1:11" ht="23.25">
      <c r="A22" s="32"/>
      <c r="B22" s="15"/>
      <c r="C22" s="36" t="s">
        <v>31</v>
      </c>
      <c r="D22" s="112">
        <f>D19/D16</f>
        <v>1</v>
      </c>
      <c r="E22" s="37" t="s">
        <v>109</v>
      </c>
      <c r="F22" s="112">
        <f>F19/F16</f>
        <v>1</v>
      </c>
      <c r="G22" s="38" t="s">
        <v>77</v>
      </c>
      <c r="H22" s="60">
        <f>H19/H16</f>
        <v>1</v>
      </c>
      <c r="I22" s="20" t="s">
        <v>78</v>
      </c>
      <c r="J22" s="39">
        <f>SUM(J19/J16)</f>
        <v>1</v>
      </c>
      <c r="K22" s="15"/>
    </row>
    <row r="23" spans="1:11" ht="23.25">
      <c r="A23" s="18" t="s">
        <v>33</v>
      </c>
      <c r="B23" s="15"/>
      <c r="C23" s="37" t="s">
        <v>34</v>
      </c>
      <c r="D23" s="40">
        <f>ROUNDDOWN(D22,3)</f>
        <v>1</v>
      </c>
      <c r="E23" s="37" t="s">
        <v>34</v>
      </c>
      <c r="F23" s="40">
        <f>ROUNDDOWN(F22,3)</f>
        <v>1</v>
      </c>
      <c r="G23" s="38"/>
      <c r="H23" s="40">
        <f>ROUNDDOWN(H22,3)</f>
        <v>1</v>
      </c>
      <c r="I23" s="41"/>
      <c r="J23" s="40">
        <f>ROUNDDOWN(J22,3)</f>
        <v>1</v>
      </c>
      <c r="K23" s="15"/>
    </row>
    <row r="24" spans="1:11" ht="23.25">
      <c r="A24" s="18"/>
      <c r="B24" s="15"/>
      <c r="C24" s="37"/>
      <c r="D24" s="83"/>
      <c r="E24" s="37"/>
      <c r="F24" s="42"/>
      <c r="G24" s="37"/>
      <c r="H24" s="43"/>
      <c r="I24" s="38"/>
      <c r="J24" s="44"/>
      <c r="K24" s="15"/>
    </row>
    <row r="25" spans="1:11" ht="23.25">
      <c r="A25" s="13"/>
      <c r="B25" s="13"/>
      <c r="C25" s="18" t="s">
        <v>35</v>
      </c>
      <c r="D25" s="45"/>
      <c r="E25" s="13"/>
      <c r="F25" s="13"/>
      <c r="G25" s="13"/>
      <c r="H25" s="13"/>
      <c r="I25" s="13"/>
      <c r="J25" s="13"/>
      <c r="K25" s="13"/>
    </row>
    <row r="26" spans="1:11" ht="23.25">
      <c r="A26" s="13"/>
      <c r="B26" s="98"/>
      <c r="C26" s="135" t="s">
        <v>111</v>
      </c>
      <c r="D26" s="135"/>
      <c r="E26" s="135"/>
      <c r="F26" s="135"/>
      <c r="G26" s="135"/>
      <c r="H26" s="135"/>
      <c r="I26" s="135"/>
      <c r="J26" s="135"/>
      <c r="K26" s="135"/>
    </row>
    <row r="27" spans="1:11" ht="23.25">
      <c r="A27" s="13"/>
      <c r="B27" s="15"/>
      <c r="C27" s="119">
        <v>0.3</v>
      </c>
      <c r="D27" s="46" t="s">
        <v>80</v>
      </c>
      <c r="E27" s="47">
        <f>D23</f>
        <v>1</v>
      </c>
      <c r="F27" s="48" t="s">
        <v>112</v>
      </c>
      <c r="G27" s="49">
        <f>F23</f>
        <v>1</v>
      </c>
      <c r="H27" s="50" t="s">
        <v>82</v>
      </c>
      <c r="I27" s="47">
        <f>+H23</f>
        <v>1</v>
      </c>
      <c r="J27" s="50" t="s">
        <v>39</v>
      </c>
      <c r="K27" s="49">
        <f>SUM(J23)</f>
        <v>1</v>
      </c>
    </row>
    <row r="28" spans="1:11" ht="23.25">
      <c r="A28" s="13"/>
      <c r="B28" s="13"/>
      <c r="C28" s="13" t="s">
        <v>113</v>
      </c>
      <c r="D28" s="113"/>
      <c r="E28" s="51">
        <f>SUM(0.1* E27)</f>
        <v>0.1</v>
      </c>
      <c r="F28" s="98" t="s">
        <v>41</v>
      </c>
      <c r="G28" s="51">
        <f>SUM(0.3*G27)</f>
        <v>0.3</v>
      </c>
      <c r="H28" s="98" t="s">
        <v>41</v>
      </c>
      <c r="I28" s="51">
        <f>SUM(0.2*I27)</f>
        <v>0.2</v>
      </c>
      <c r="J28" s="98" t="s">
        <v>41</v>
      </c>
      <c r="K28" s="51">
        <f>SUM(0.1*K27)</f>
        <v>0.1</v>
      </c>
    </row>
    <row r="29" spans="1:11" ht="23.25">
      <c r="A29" s="18" t="s">
        <v>33</v>
      </c>
      <c r="B29" s="18"/>
      <c r="C29" s="13" t="s">
        <v>113</v>
      </c>
      <c r="D29" s="136">
        <f>TRUNC(E28,3)</f>
        <v>0.1</v>
      </c>
      <c r="E29" s="136">
        <f>TRUNC(E28,3)</f>
        <v>0.1</v>
      </c>
      <c r="F29" s="98" t="s">
        <v>41</v>
      </c>
      <c r="G29" s="101">
        <f>TRUNC(G28,3)</f>
        <v>0.3</v>
      </c>
      <c r="H29" s="98" t="s">
        <v>42</v>
      </c>
      <c r="I29" s="102">
        <f>TRUNC(I28,3)</f>
        <v>0.2</v>
      </c>
      <c r="J29" s="98" t="s">
        <v>41</v>
      </c>
      <c r="K29" s="102">
        <f>TRUNC(K28,3)</f>
        <v>0.1</v>
      </c>
    </row>
    <row r="30" spans="1:11" ht="23.25">
      <c r="A30" s="13"/>
      <c r="B30" s="13"/>
      <c r="C30" s="38" t="s">
        <v>43</v>
      </c>
      <c r="D30" s="137">
        <f>C27+D29+G29+I29+K29</f>
        <v>0.99999999999999989</v>
      </c>
      <c r="E30" s="137"/>
      <c r="F30" s="52"/>
      <c r="G30" s="53"/>
      <c r="H30" s="15"/>
      <c r="I30" s="15"/>
      <c r="J30" s="15"/>
      <c r="K30" s="13"/>
    </row>
    <row r="31" spans="1:11" ht="23.25">
      <c r="A31" s="13"/>
      <c r="B31" s="13"/>
      <c r="C31" s="54" t="s">
        <v>44</v>
      </c>
      <c r="D31" s="13"/>
      <c r="E31" s="13"/>
      <c r="F31" s="13"/>
      <c r="G31" s="13"/>
      <c r="H31" s="137">
        <f>TRUNC(D30,3)</f>
        <v>1</v>
      </c>
      <c r="I31" s="137"/>
      <c r="J31" s="13"/>
      <c r="K31" s="15"/>
    </row>
    <row r="32" spans="1:11" ht="23.25">
      <c r="A32" s="13"/>
      <c r="B32" s="13"/>
      <c r="C32" s="54"/>
      <c r="D32" s="13"/>
      <c r="E32" s="13"/>
      <c r="F32" s="13"/>
      <c r="G32" s="13"/>
      <c r="H32" s="97"/>
      <c r="I32" s="97"/>
      <c r="J32" s="13"/>
      <c r="K32" s="15"/>
    </row>
    <row r="33" spans="1:11" ht="23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3.25">
      <c r="A34" s="13"/>
      <c r="B34" s="13"/>
      <c r="C34" s="54" t="s">
        <v>45</v>
      </c>
      <c r="D34" s="13"/>
      <c r="E34" s="13"/>
      <c r="F34" s="13"/>
      <c r="G34" s="13"/>
      <c r="H34" s="139">
        <f>H31</f>
        <v>1</v>
      </c>
      <c r="I34" s="140"/>
      <c r="J34" s="13"/>
      <c r="K34" s="55"/>
    </row>
    <row r="35" spans="1:11" ht="23.25">
      <c r="A35" s="13"/>
      <c r="B35" s="13" t="s">
        <v>46</v>
      </c>
      <c r="C35" s="13"/>
      <c r="D35" s="13"/>
      <c r="E35" s="13"/>
      <c r="F35" s="13"/>
      <c r="G35" s="13"/>
      <c r="H35" s="83"/>
      <c r="I35" s="83"/>
      <c r="J35" s="13"/>
      <c r="K35" s="15"/>
    </row>
    <row r="36" spans="1:11" ht="23.25">
      <c r="A36" s="13"/>
      <c r="B36" s="13" t="s">
        <v>47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 ht="23.25">
      <c r="A37" s="13"/>
      <c r="B37" s="54" t="s">
        <v>48</v>
      </c>
      <c r="C37" s="98"/>
      <c r="D37" s="13"/>
      <c r="E37" s="56"/>
      <c r="F37" s="57"/>
      <c r="G37" s="58" t="s">
        <v>49</v>
      </c>
      <c r="H37" s="13"/>
      <c r="I37" s="59">
        <v>0.96</v>
      </c>
      <c r="J37" s="48"/>
      <c r="K37" s="60"/>
    </row>
    <row r="38" spans="1:11" ht="23.25">
      <c r="A38" s="13"/>
      <c r="B38" s="54" t="s">
        <v>50</v>
      </c>
      <c r="C38" s="98"/>
      <c r="D38" s="13"/>
      <c r="E38" s="56"/>
      <c r="F38" s="57"/>
      <c r="G38" s="61" t="s">
        <v>51</v>
      </c>
      <c r="H38" s="13"/>
      <c r="I38" s="59">
        <v>1.04</v>
      </c>
      <c r="J38" s="48"/>
      <c r="K38" s="60"/>
    </row>
    <row r="39" spans="1:11" ht="23.25">
      <c r="A39" s="13"/>
      <c r="B39" s="13"/>
      <c r="C39" s="96" t="s">
        <v>52</v>
      </c>
      <c r="D39" s="13"/>
      <c r="E39" s="141" t="str">
        <f>IF(H34&lt;=$I37,"ให้เรียกเงินคืน"," 0 ")</f>
        <v xml:space="preserve"> 0 </v>
      </c>
      <c r="F39" s="142"/>
      <c r="G39" s="143" t="str">
        <f>IF(H34&gt;=$I38,"ให้เพิ่มค่างาน"," 0 ")</f>
        <v xml:space="preserve"> 0 </v>
      </c>
      <c r="H39" s="144"/>
      <c r="I39" s="145" t="str">
        <f>IF(E39=G39,"อยู่ในช่วง 4%",0)</f>
        <v>อยู่ในช่วง 4%</v>
      </c>
      <c r="J39" s="146"/>
      <c r="K39" s="48"/>
    </row>
    <row r="40" spans="1:11" ht="23.25">
      <c r="A40" s="13"/>
      <c r="B40" s="13"/>
      <c r="C40" s="96" t="s">
        <v>53</v>
      </c>
      <c r="D40" s="13"/>
      <c r="E40" s="149">
        <f>IF(H34&lt;I37,"ต่ำกว่า 4 %", 0)</f>
        <v>0</v>
      </c>
      <c r="F40" s="150"/>
      <c r="G40" s="151" t="str">
        <f>IF(H34&gt;I38,"สูงกว่า 4%","0")</f>
        <v>0</v>
      </c>
      <c r="H40" s="152"/>
      <c r="I40" s="147"/>
      <c r="J40" s="148"/>
      <c r="K40" s="15"/>
    </row>
    <row r="41" spans="1:11" ht="23.25">
      <c r="A41" s="13"/>
      <c r="B41" s="13"/>
      <c r="C41" s="20" t="s">
        <v>54</v>
      </c>
      <c r="D41" s="54" t="s">
        <v>55</v>
      </c>
      <c r="E41" s="13"/>
      <c r="F41" s="13"/>
      <c r="G41" s="62" t="str">
        <f>IF($H$34&lt;$I$37,$I$37-$H$34,"ไม่มี")</f>
        <v>ไม่มี</v>
      </c>
      <c r="H41" s="63"/>
      <c r="I41" s="64"/>
      <c r="J41" s="13"/>
      <c r="K41" s="13"/>
    </row>
    <row r="42" spans="1:11" ht="23.25">
      <c r="A42" s="13"/>
      <c r="B42" s="13"/>
      <c r="C42" s="20"/>
      <c r="D42" s="54" t="s">
        <v>56</v>
      </c>
      <c r="E42" s="13"/>
      <c r="F42" s="13"/>
      <c r="G42" s="62" t="str">
        <f>IF(H34&gt;=I38,H34-I38,"ไม่มี")</f>
        <v>ไม่มี</v>
      </c>
      <c r="H42" s="63"/>
      <c r="I42" s="64"/>
      <c r="J42" s="13"/>
      <c r="K42" s="13"/>
    </row>
    <row r="43" spans="1:11" ht="23.25">
      <c r="A43" s="13"/>
      <c r="B43" s="13"/>
      <c r="C43" s="13"/>
      <c r="D43" s="13"/>
      <c r="E43" s="65" t="s">
        <v>57</v>
      </c>
      <c r="F43" s="66" t="s">
        <v>58</v>
      </c>
      <c r="G43" s="67"/>
      <c r="H43" s="57"/>
      <c r="I43" s="68"/>
      <c r="J43" s="57"/>
      <c r="K43" s="57"/>
    </row>
    <row r="44" spans="1:11" ht="23.25">
      <c r="A44" s="20"/>
      <c r="B44" s="13" t="s">
        <v>59</v>
      </c>
      <c r="C44" s="13"/>
      <c r="D44" s="132" t="str">
        <f>E39</f>
        <v xml:space="preserve"> 0 </v>
      </c>
      <c r="E44" s="132"/>
      <c r="F44" s="20" t="s">
        <v>60</v>
      </c>
      <c r="G44" s="133">
        <f>I9</f>
        <v>0</v>
      </c>
      <c r="H44" s="133"/>
      <c r="I44" s="95" t="s">
        <v>61</v>
      </c>
      <c r="J44" s="69">
        <f>IF(G41="ไม่มี",0,G41)</f>
        <v>0</v>
      </c>
      <c r="K44" s="70"/>
    </row>
    <row r="45" spans="1:11" ht="23.25">
      <c r="A45" s="13"/>
      <c r="B45" s="13"/>
      <c r="C45" s="13"/>
      <c r="D45" s="13"/>
      <c r="E45" s="13"/>
      <c r="F45" s="20" t="s">
        <v>60</v>
      </c>
      <c r="G45" s="129">
        <f>IF(D44="ให้เรียกเงินคืน",(G44*J44),0)</f>
        <v>0</v>
      </c>
      <c r="H45" s="129"/>
      <c r="I45" s="130"/>
      <c r="J45" s="130"/>
      <c r="K45" s="130"/>
    </row>
    <row r="46" spans="1:11" ht="23.25">
      <c r="A46" s="26"/>
      <c r="B46" s="26"/>
      <c r="C46" s="26"/>
      <c r="D46" s="26"/>
      <c r="E46" s="26"/>
      <c r="F46" s="131" t="str">
        <f>BAHTTEXT(G45)</f>
        <v>ศูนย์บาทถ้วน</v>
      </c>
      <c r="G46" s="131"/>
      <c r="H46" s="131"/>
      <c r="I46" s="131"/>
      <c r="J46" s="131"/>
      <c r="K46" s="99"/>
    </row>
    <row r="47" spans="1:11" ht="23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23.25">
      <c r="A48" s="13"/>
      <c r="B48" s="13" t="s">
        <v>59</v>
      </c>
      <c r="C48" s="13"/>
      <c r="D48" s="132" t="str">
        <f>G39</f>
        <v xml:space="preserve"> 0 </v>
      </c>
      <c r="E48" s="132"/>
      <c r="F48" s="20" t="s">
        <v>60</v>
      </c>
      <c r="G48" s="133">
        <f>G44</f>
        <v>0</v>
      </c>
      <c r="H48" s="133"/>
      <c r="I48" s="95" t="s">
        <v>61</v>
      </c>
      <c r="J48" s="69">
        <f>IF(G42="ไม่มี",0,G42)</f>
        <v>0</v>
      </c>
      <c r="K48" s="13"/>
    </row>
    <row r="49" spans="1:11" ht="23.25">
      <c r="A49" s="13"/>
      <c r="B49" s="13"/>
      <c r="C49" s="13"/>
      <c r="D49" s="13"/>
      <c r="E49" s="13"/>
      <c r="F49" s="20" t="s">
        <v>60</v>
      </c>
      <c r="G49" s="134">
        <f>IF(D48=" 0 ",0,G48*J48)</f>
        <v>0</v>
      </c>
      <c r="H49" s="134"/>
      <c r="I49" s="13"/>
      <c r="J49" s="13"/>
      <c r="K49" s="13"/>
    </row>
    <row r="50" spans="1:11" ht="23.25">
      <c r="A50" s="13"/>
      <c r="B50" s="26"/>
      <c r="C50" s="26"/>
      <c r="D50" s="26"/>
      <c r="E50" s="127" t="str">
        <f>BAHTTEXT(G49)</f>
        <v>ศูนย์บาทถ้วน</v>
      </c>
      <c r="F50" s="127"/>
      <c r="G50" s="127"/>
      <c r="H50" s="127"/>
      <c r="I50" s="127"/>
      <c r="J50" s="127"/>
      <c r="K50" s="127"/>
    </row>
    <row r="51" spans="1:11" ht="23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23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23.25">
      <c r="A53" s="13"/>
      <c r="B53" s="13"/>
      <c r="C53" s="13"/>
      <c r="D53" s="13"/>
      <c r="E53" s="13"/>
      <c r="F53" s="13"/>
      <c r="G53" s="13"/>
      <c r="H53" s="13" t="s">
        <v>65</v>
      </c>
      <c r="I53" s="128"/>
      <c r="J53" s="128"/>
      <c r="K53" s="128"/>
    </row>
    <row r="54" spans="1:11" ht="23.25">
      <c r="A54" s="13"/>
      <c r="B54" s="13"/>
      <c r="C54" s="13"/>
      <c r="D54" s="13"/>
      <c r="E54" s="13"/>
      <c r="F54" s="13"/>
      <c r="G54" s="13"/>
      <c r="H54" s="13"/>
      <c r="I54" s="94"/>
      <c r="J54" s="94"/>
      <c r="K54" s="94"/>
    </row>
    <row r="55" spans="1:11" ht="23.25">
      <c r="A55" s="71"/>
      <c r="B55" s="71"/>
      <c r="C55" s="71"/>
      <c r="D55" s="72" t="s">
        <v>64</v>
      </c>
      <c r="E55" s="72"/>
      <c r="F55" s="72"/>
      <c r="G55" s="4" t="s">
        <v>67</v>
      </c>
      <c r="H55" s="71"/>
      <c r="I55" s="71"/>
      <c r="J55" s="71"/>
      <c r="K55" s="71"/>
    </row>
    <row r="56" spans="1:11" ht="23.25">
      <c r="A56" s="71"/>
      <c r="B56" s="71"/>
      <c r="C56" s="71"/>
      <c r="D56" s="135"/>
      <c r="E56" s="135"/>
      <c r="F56" s="135"/>
      <c r="G56" s="135"/>
      <c r="H56" s="71"/>
      <c r="I56" s="71"/>
      <c r="J56" s="71"/>
      <c r="K56" s="71"/>
    </row>
    <row r="57" spans="1:11" ht="23.25">
      <c r="A57" s="71"/>
      <c r="B57" s="72"/>
      <c r="C57" s="72"/>
      <c r="D57" s="170"/>
      <c r="E57" s="170"/>
      <c r="F57" s="170"/>
      <c r="G57" s="170"/>
      <c r="H57" s="72"/>
      <c r="I57" s="72"/>
      <c r="J57" s="4"/>
      <c r="K57" s="4"/>
    </row>
    <row r="58" spans="1:11" ht="23.25">
      <c r="A58" s="71"/>
      <c r="B58" s="72"/>
      <c r="C58" s="72"/>
      <c r="D58" s="103"/>
      <c r="E58" s="103"/>
      <c r="F58" s="103"/>
      <c r="G58" s="103"/>
      <c r="H58" s="72"/>
      <c r="I58" s="72"/>
      <c r="J58" s="4"/>
      <c r="K58" s="4"/>
    </row>
    <row r="59" spans="1:11" ht="23.25">
      <c r="A59" s="71"/>
      <c r="B59" s="72" t="s">
        <v>64</v>
      </c>
      <c r="C59" s="72"/>
      <c r="D59" s="72"/>
      <c r="E59" s="4" t="s">
        <v>68</v>
      </c>
      <c r="G59" s="72" t="s">
        <v>64</v>
      </c>
      <c r="H59" s="72"/>
      <c r="I59" s="4" t="s">
        <v>70</v>
      </c>
      <c r="J59" s="4"/>
      <c r="K59" s="4"/>
    </row>
    <row r="60" spans="1:11" ht="23.25">
      <c r="A60" s="71"/>
      <c r="B60" s="135"/>
      <c r="C60" s="135"/>
      <c r="D60" s="135"/>
      <c r="E60" s="135"/>
      <c r="G60" s="171"/>
      <c r="H60" s="171"/>
      <c r="I60" s="171"/>
      <c r="J60" s="171"/>
      <c r="K60" s="104"/>
    </row>
    <row r="61" spans="1:11" ht="23.25">
      <c r="A61" s="71"/>
      <c r="B61" s="170"/>
      <c r="C61" s="170"/>
      <c r="D61" s="170"/>
      <c r="E61" s="170"/>
      <c r="G61" s="170"/>
      <c r="H61" s="170"/>
      <c r="I61" s="170"/>
      <c r="J61" s="4"/>
      <c r="K61" s="4"/>
    </row>
    <row r="62" spans="1:11" ht="23.25">
      <c r="A62" s="71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23.25">
      <c r="A63" s="71"/>
      <c r="B63" s="4"/>
      <c r="C63" s="4"/>
      <c r="D63" s="103"/>
      <c r="E63" s="72"/>
      <c r="F63" s="72"/>
      <c r="G63" s="4"/>
      <c r="H63" s="4"/>
      <c r="I63" s="4"/>
      <c r="J63" s="4"/>
      <c r="K63" s="4"/>
    </row>
    <row r="64" spans="1:11" ht="23.25">
      <c r="A64" s="71"/>
      <c r="B64" s="4"/>
      <c r="C64" s="4"/>
      <c r="D64" s="103"/>
      <c r="E64" s="72"/>
      <c r="F64" s="72"/>
      <c r="G64" s="4"/>
      <c r="H64" s="4"/>
      <c r="I64" s="4"/>
      <c r="J64" s="4"/>
      <c r="K64" s="4"/>
    </row>
    <row r="65" spans="1:11" ht="23.25">
      <c r="A65" s="71"/>
      <c r="B65" s="72"/>
      <c r="C65" s="72"/>
      <c r="D65" s="4"/>
      <c r="E65" s="13"/>
      <c r="F65" s="4"/>
      <c r="G65" s="4"/>
      <c r="K65" s="4"/>
    </row>
    <row r="66" spans="1:11" ht="23.25">
      <c r="A66" s="71"/>
      <c r="B66" s="72"/>
      <c r="C66" s="104"/>
      <c r="D66" s="4"/>
      <c r="E66" s="4"/>
      <c r="F66" s="4"/>
      <c r="G66" s="4"/>
      <c r="K66" s="4"/>
    </row>
    <row r="67" spans="1:11" ht="23.25">
      <c r="A67" s="71"/>
      <c r="B67" s="4"/>
      <c r="C67" s="4"/>
      <c r="D67" s="4"/>
      <c r="E67" s="4"/>
      <c r="F67" s="4"/>
      <c r="G67" s="4"/>
      <c r="K67" s="4"/>
    </row>
    <row r="68" spans="1:11">
      <c r="E68" s="76"/>
    </row>
  </sheetData>
  <mergeCells count="40">
    <mergeCell ref="C7:E7"/>
    <mergeCell ref="G7:H7"/>
    <mergeCell ref="A1:K1"/>
    <mergeCell ref="A2:K2"/>
    <mergeCell ref="C3:K3"/>
    <mergeCell ref="E6:F6"/>
    <mergeCell ref="G6:I6"/>
    <mergeCell ref="H34:I34"/>
    <mergeCell ref="A8:K8"/>
    <mergeCell ref="F9:G9"/>
    <mergeCell ref="I9:J9"/>
    <mergeCell ref="G11:H11"/>
    <mergeCell ref="I15:J15"/>
    <mergeCell ref="I18:J18"/>
    <mergeCell ref="C26:K26"/>
    <mergeCell ref="D29:E29"/>
    <mergeCell ref="D30:E30"/>
    <mergeCell ref="H31:I31"/>
    <mergeCell ref="A33:K33"/>
    <mergeCell ref="G49:H49"/>
    <mergeCell ref="E39:F39"/>
    <mergeCell ref="G39:H39"/>
    <mergeCell ref="I39:J40"/>
    <mergeCell ref="E40:F40"/>
    <mergeCell ref="G40:H40"/>
    <mergeCell ref="D44:E44"/>
    <mergeCell ref="G44:H44"/>
    <mergeCell ref="G45:H45"/>
    <mergeCell ref="I45:K45"/>
    <mergeCell ref="F46:J46"/>
    <mergeCell ref="D48:E48"/>
    <mergeCell ref="G48:H48"/>
    <mergeCell ref="B61:E61"/>
    <mergeCell ref="G61:I61"/>
    <mergeCell ref="E50:K50"/>
    <mergeCell ref="I53:K53"/>
    <mergeCell ref="D56:G56"/>
    <mergeCell ref="D57:G57"/>
    <mergeCell ref="B60:E60"/>
    <mergeCell ref="G60:J60"/>
  </mergeCells>
  <pageMargins left="0.26" right="0.13" top="0.75" bottom="0.75" header="0.3" footer="0.3"/>
  <pageSetup paperSize="9" orientation="portrait" r:id="rId1"/>
  <headerFooter>
    <oddHeader>&amp;R&amp;P/&amp;N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82620-2230-4E28-BF86-2D3DD5071A44}">
  <sheetPr>
    <tabColor rgb="FFFFC000"/>
  </sheetPr>
  <dimension ref="A1:K68"/>
  <sheetViews>
    <sheetView zoomScaleNormal="100" workbookViewId="0">
      <selection activeCell="C4" sqref="C4"/>
    </sheetView>
  </sheetViews>
  <sheetFormatPr defaultRowHeight="15"/>
  <cols>
    <col min="1" max="1" width="6.7109375" customWidth="1"/>
    <col min="2" max="2" width="10.5703125" customWidth="1"/>
    <col min="3" max="3" width="9.28515625" customWidth="1"/>
    <col min="5" max="5" width="7.140625" customWidth="1"/>
    <col min="6" max="6" width="13.85546875" customWidth="1"/>
    <col min="7" max="7" width="7.28515625" customWidth="1"/>
    <col min="8" max="8" width="10.85546875" customWidth="1"/>
    <col min="9" max="9" width="9.140625" customWidth="1"/>
    <col min="10" max="10" width="7.42578125" customWidth="1"/>
    <col min="11" max="11" width="8" customWidth="1"/>
  </cols>
  <sheetData>
    <row r="1" spans="1:11" ht="23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</row>
    <row r="2" spans="1:11" ht="23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11" ht="23.25">
      <c r="A3" s="1" t="s">
        <v>2</v>
      </c>
      <c r="B3" s="2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23.25">
      <c r="A4" s="73" t="s">
        <v>62</v>
      </c>
      <c r="B4" s="73"/>
      <c r="C4" s="73" t="s">
        <v>121</v>
      </c>
      <c r="D4" s="73"/>
      <c r="E4" s="73"/>
      <c r="F4" s="73"/>
      <c r="G4" s="73"/>
      <c r="H4" s="73"/>
      <c r="I4" s="73"/>
      <c r="J4" s="73"/>
      <c r="K4" s="73"/>
    </row>
    <row r="5" spans="1:11" ht="23.25">
      <c r="A5" s="1" t="s">
        <v>3</v>
      </c>
      <c r="B5" s="2"/>
      <c r="C5" s="3"/>
      <c r="D5" s="2"/>
      <c r="E5" s="2"/>
      <c r="F5" s="2"/>
      <c r="G5" s="2"/>
      <c r="H5" s="2"/>
      <c r="I5" s="2"/>
      <c r="J5" s="2"/>
      <c r="K5" s="4"/>
    </row>
    <row r="6" spans="1:11" ht="23.25">
      <c r="A6" s="73" t="s">
        <v>63</v>
      </c>
      <c r="B6" s="74"/>
      <c r="C6" s="74"/>
      <c r="D6" s="74"/>
      <c r="E6" s="160" t="s">
        <v>4</v>
      </c>
      <c r="F6" s="160"/>
      <c r="G6" s="161"/>
      <c r="H6" s="161"/>
      <c r="I6" s="161"/>
      <c r="J6" s="4"/>
      <c r="K6" s="4"/>
    </row>
    <row r="7" spans="1:11" ht="23.25">
      <c r="A7" s="5" t="s">
        <v>5</v>
      </c>
      <c r="B7" s="6"/>
      <c r="C7" s="162"/>
      <c r="D7" s="162"/>
      <c r="E7" s="162"/>
      <c r="F7" s="7" t="s">
        <v>6</v>
      </c>
      <c r="G7" s="169" t="s">
        <v>7</v>
      </c>
      <c r="H7" s="169"/>
      <c r="I7" s="118"/>
      <c r="J7" s="118"/>
      <c r="K7" s="118"/>
    </row>
    <row r="8" spans="1:11" ht="23.25">
      <c r="A8" s="163" t="s">
        <v>114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1" ht="23.25">
      <c r="A9" s="8" t="s">
        <v>8</v>
      </c>
      <c r="B9" s="4"/>
      <c r="C9" s="9"/>
      <c r="D9" s="103" t="s">
        <v>9</v>
      </c>
      <c r="E9" s="2"/>
      <c r="F9" s="164"/>
      <c r="G9" s="165"/>
      <c r="H9" s="103" t="s">
        <v>10</v>
      </c>
      <c r="I9" s="166"/>
      <c r="J9" s="166"/>
      <c r="K9" s="11" t="s">
        <v>6</v>
      </c>
    </row>
    <row r="10" spans="1:11" ht="23.25">
      <c r="A10" s="12" t="s">
        <v>11</v>
      </c>
      <c r="B10" s="13"/>
      <c r="C10" s="13"/>
      <c r="D10" s="15" t="s">
        <v>12</v>
      </c>
      <c r="E10" s="16" t="s">
        <v>115</v>
      </c>
      <c r="F10" s="17"/>
      <c r="G10" s="17"/>
      <c r="H10" s="77"/>
      <c r="I10" s="77"/>
      <c r="J10" s="78">
        <f>I10-H10</f>
        <v>0</v>
      </c>
      <c r="K10" s="17"/>
    </row>
    <row r="11" spans="1:11" ht="23.25">
      <c r="A11" s="18"/>
      <c r="B11" s="105" t="s">
        <v>66</v>
      </c>
      <c r="C11" s="13"/>
      <c r="D11" s="15" t="s">
        <v>69</v>
      </c>
      <c r="E11" s="19"/>
      <c r="F11" s="20" t="s">
        <v>14</v>
      </c>
      <c r="G11" s="167">
        <f>C7</f>
        <v>0</v>
      </c>
      <c r="H11" s="167"/>
      <c r="I11" s="96" t="s">
        <v>6</v>
      </c>
      <c r="J11" s="100"/>
      <c r="K11" s="96"/>
    </row>
    <row r="12" spans="1:11" ht="23.25">
      <c r="A12" s="15"/>
      <c r="B12" s="13"/>
      <c r="C12" s="13"/>
      <c r="D12" s="15"/>
      <c r="E12" s="19"/>
      <c r="F12" s="21"/>
      <c r="G12" s="22"/>
      <c r="H12" s="23" t="str">
        <f>"( "&amp;BAHTTEXT(G11)&amp;" )"</f>
        <v>( ศูนย์บาทถ้วน )</v>
      </c>
      <c r="I12" s="23"/>
      <c r="J12" s="23"/>
      <c r="K12" s="99"/>
    </row>
    <row r="13" spans="1:11" ht="23.25">
      <c r="A13" s="2"/>
      <c r="B13" s="4"/>
      <c r="C13" s="4"/>
      <c r="D13" s="2"/>
      <c r="E13" s="24"/>
      <c r="F13" s="2"/>
      <c r="G13" s="4"/>
      <c r="H13" s="99"/>
      <c r="I13" s="99"/>
      <c r="J13" s="99"/>
      <c r="K13" s="99"/>
    </row>
    <row r="14" spans="1:11" ht="23.25">
      <c r="A14" s="18" t="s">
        <v>15</v>
      </c>
      <c r="B14" s="13"/>
      <c r="C14" s="25" t="s">
        <v>16</v>
      </c>
      <c r="D14" s="13" t="s">
        <v>116</v>
      </c>
      <c r="E14" s="15"/>
      <c r="F14" s="13"/>
      <c r="G14" s="13"/>
      <c r="H14" s="13"/>
      <c r="I14" s="13"/>
      <c r="J14" s="13"/>
      <c r="K14" s="13"/>
    </row>
    <row r="15" spans="1:11" s="89" customFormat="1" ht="23.25">
      <c r="A15" s="86"/>
      <c r="B15" s="2"/>
      <c r="C15" s="87" t="s">
        <v>18</v>
      </c>
      <c r="D15" s="11"/>
      <c r="E15" s="2"/>
      <c r="F15" s="2"/>
      <c r="G15" s="88"/>
      <c r="H15" s="106" t="s">
        <v>71</v>
      </c>
      <c r="I15" s="161"/>
      <c r="J15" s="161"/>
      <c r="K15" s="2"/>
    </row>
    <row r="16" spans="1:11" s="89" customFormat="1" ht="23.25">
      <c r="A16" s="90"/>
      <c r="B16" s="4"/>
      <c r="C16" s="91" t="s">
        <v>21</v>
      </c>
      <c r="D16" s="109">
        <v>1</v>
      </c>
      <c r="E16" s="91" t="s">
        <v>103</v>
      </c>
      <c r="F16" s="109">
        <v>1</v>
      </c>
      <c r="G16" s="91" t="s">
        <v>73</v>
      </c>
      <c r="H16" s="109">
        <v>1</v>
      </c>
      <c r="I16" s="92" t="s">
        <v>74</v>
      </c>
      <c r="J16" s="110">
        <v>1</v>
      </c>
      <c r="K16" s="29"/>
    </row>
    <row r="17" spans="1:11" ht="23.25">
      <c r="A17" s="27"/>
      <c r="B17" s="13"/>
      <c r="C17" s="28"/>
      <c r="D17" s="30"/>
      <c r="E17" s="28"/>
      <c r="F17" s="30"/>
      <c r="G17" s="28"/>
      <c r="H17" s="30"/>
      <c r="I17" s="28"/>
      <c r="J17" s="30"/>
      <c r="K17" s="31"/>
    </row>
    <row r="18" spans="1:11" ht="23.25">
      <c r="A18" s="32"/>
      <c r="B18" s="13"/>
      <c r="C18" s="18" t="s">
        <v>23</v>
      </c>
      <c r="D18" s="14"/>
      <c r="E18" s="15"/>
      <c r="F18" s="15"/>
      <c r="G18" s="26"/>
      <c r="H18" s="107" t="s">
        <v>71</v>
      </c>
      <c r="I18" s="168"/>
      <c r="J18" s="168"/>
      <c r="K18" s="15"/>
    </row>
    <row r="19" spans="1:11" ht="23.25">
      <c r="A19" s="32"/>
      <c r="B19" s="13"/>
      <c r="C19" s="28" t="s">
        <v>26</v>
      </c>
      <c r="D19" s="108">
        <v>1</v>
      </c>
      <c r="E19" s="20" t="s">
        <v>104</v>
      </c>
      <c r="F19" s="108">
        <v>1</v>
      </c>
      <c r="G19" s="20" t="s">
        <v>75</v>
      </c>
      <c r="H19" s="108">
        <v>1</v>
      </c>
      <c r="I19" s="20" t="s">
        <v>76</v>
      </c>
      <c r="J19" s="111">
        <v>1</v>
      </c>
      <c r="K19" s="33"/>
    </row>
    <row r="20" spans="1:11" ht="23.25">
      <c r="A20" s="32"/>
      <c r="B20" s="13"/>
      <c r="C20" s="28"/>
      <c r="D20" s="34"/>
      <c r="E20" s="20"/>
      <c r="F20" s="34"/>
      <c r="G20" s="20"/>
      <c r="H20" s="35"/>
      <c r="I20" s="20"/>
      <c r="J20" s="35"/>
      <c r="K20" s="13"/>
    </row>
    <row r="21" spans="1:11" ht="23.25">
      <c r="A21" s="32"/>
      <c r="B21" s="26"/>
      <c r="C21" s="18" t="s">
        <v>28</v>
      </c>
      <c r="D21" s="14"/>
      <c r="E21" s="15"/>
      <c r="F21" s="15"/>
      <c r="G21" s="26"/>
      <c r="H21" s="26"/>
      <c r="I21" s="26"/>
      <c r="J21" s="15"/>
      <c r="K21" s="15"/>
    </row>
    <row r="22" spans="1:11" ht="23.25">
      <c r="A22" s="32"/>
      <c r="B22" s="15"/>
      <c r="C22" s="36" t="s">
        <v>31</v>
      </c>
      <c r="D22" s="112">
        <f>D19/D16</f>
        <v>1</v>
      </c>
      <c r="E22" s="37" t="s">
        <v>109</v>
      </c>
      <c r="F22" s="112">
        <f>F19/F16</f>
        <v>1</v>
      </c>
      <c r="G22" s="38" t="s">
        <v>77</v>
      </c>
      <c r="H22" s="60">
        <f>H19/H16</f>
        <v>1</v>
      </c>
      <c r="I22" s="20" t="s">
        <v>78</v>
      </c>
      <c r="J22" s="39">
        <f>SUM(J19/J16)</f>
        <v>1</v>
      </c>
      <c r="K22" s="15"/>
    </row>
    <row r="23" spans="1:11" ht="23.25">
      <c r="A23" s="18" t="s">
        <v>33</v>
      </c>
      <c r="B23" s="15"/>
      <c r="C23" s="37" t="s">
        <v>34</v>
      </c>
      <c r="D23" s="40">
        <f>ROUNDDOWN(D22,3)</f>
        <v>1</v>
      </c>
      <c r="E23" s="37" t="s">
        <v>34</v>
      </c>
      <c r="F23" s="40">
        <f>ROUNDDOWN(F22,3)</f>
        <v>1</v>
      </c>
      <c r="G23" s="38"/>
      <c r="H23" s="40">
        <f>ROUNDDOWN(H22,3)</f>
        <v>1</v>
      </c>
      <c r="I23" s="41"/>
      <c r="J23" s="40">
        <f>ROUNDDOWN(J22,3)</f>
        <v>1</v>
      </c>
      <c r="K23" s="15"/>
    </row>
    <row r="24" spans="1:11" ht="23.25">
      <c r="A24" s="18"/>
      <c r="B24" s="15"/>
      <c r="C24" s="37"/>
      <c r="D24" s="83"/>
      <c r="E24" s="37"/>
      <c r="F24" s="42"/>
      <c r="G24" s="37"/>
      <c r="H24" s="43"/>
      <c r="I24" s="38"/>
      <c r="J24" s="44"/>
      <c r="K24" s="15"/>
    </row>
    <row r="25" spans="1:11" ht="23.25">
      <c r="A25" s="13"/>
      <c r="B25" s="13"/>
      <c r="C25" s="18" t="s">
        <v>35</v>
      </c>
      <c r="D25" s="45"/>
      <c r="E25" s="13"/>
      <c r="F25" s="13"/>
      <c r="G25" s="13"/>
      <c r="H25" s="13"/>
      <c r="I25" s="13"/>
      <c r="J25" s="13"/>
      <c r="K25" s="13"/>
    </row>
    <row r="26" spans="1:11" ht="23.25">
      <c r="A26" s="13"/>
      <c r="B26" s="98"/>
      <c r="C26" s="135" t="s">
        <v>117</v>
      </c>
      <c r="D26" s="135"/>
      <c r="E26" s="135"/>
      <c r="F26" s="135"/>
      <c r="G26" s="135"/>
      <c r="H26" s="135"/>
      <c r="I26" s="135"/>
      <c r="J26" s="135"/>
      <c r="K26" s="135"/>
    </row>
    <row r="27" spans="1:11" ht="23.25">
      <c r="A27" s="13"/>
      <c r="B27" s="15"/>
      <c r="C27" s="119">
        <v>0.3</v>
      </c>
      <c r="D27" s="46" t="s">
        <v>80</v>
      </c>
      <c r="E27" s="47">
        <f>D23</f>
        <v>1</v>
      </c>
      <c r="F27" s="48" t="s">
        <v>81</v>
      </c>
      <c r="G27" s="49">
        <f>F23</f>
        <v>1</v>
      </c>
      <c r="H27" s="50" t="s">
        <v>39</v>
      </c>
      <c r="I27" s="47">
        <f>+H23</f>
        <v>1</v>
      </c>
      <c r="J27" s="50" t="s">
        <v>39</v>
      </c>
      <c r="K27" s="49">
        <f>SUM(J23)</f>
        <v>1</v>
      </c>
    </row>
    <row r="28" spans="1:11" ht="23.25">
      <c r="A28" s="13"/>
      <c r="B28" s="13"/>
      <c r="C28" s="13" t="s">
        <v>113</v>
      </c>
      <c r="D28" s="113"/>
      <c r="E28" s="51">
        <f>SUM(0.1* E27)</f>
        <v>0.1</v>
      </c>
      <c r="F28" s="98" t="s">
        <v>41</v>
      </c>
      <c r="G28" s="51">
        <f>SUM(0.4*G27)</f>
        <v>0.4</v>
      </c>
      <c r="H28" s="98" t="s">
        <v>41</v>
      </c>
      <c r="I28" s="51">
        <f>SUM(0.1*I27)</f>
        <v>0.1</v>
      </c>
      <c r="J28" s="98" t="s">
        <v>41</v>
      </c>
      <c r="K28" s="51">
        <f>SUM(0.1*K27)</f>
        <v>0.1</v>
      </c>
    </row>
    <row r="29" spans="1:11" ht="23.25">
      <c r="A29" s="18" t="s">
        <v>33</v>
      </c>
      <c r="B29" s="18"/>
      <c r="C29" s="13" t="s">
        <v>113</v>
      </c>
      <c r="D29" s="136">
        <f>TRUNC(E28,3)</f>
        <v>0.1</v>
      </c>
      <c r="E29" s="136">
        <f>TRUNC(E28,3)</f>
        <v>0.1</v>
      </c>
      <c r="F29" s="98" t="s">
        <v>41</v>
      </c>
      <c r="G29" s="101">
        <f>TRUNC(G28,3)</f>
        <v>0.4</v>
      </c>
      <c r="H29" s="98" t="s">
        <v>42</v>
      </c>
      <c r="I29" s="102">
        <f>TRUNC(I28,3)</f>
        <v>0.1</v>
      </c>
      <c r="J29" s="98" t="s">
        <v>41</v>
      </c>
      <c r="K29" s="102">
        <f>TRUNC(K28,3)</f>
        <v>0.1</v>
      </c>
    </row>
    <row r="30" spans="1:11" ht="23.25">
      <c r="A30" s="13"/>
      <c r="B30" s="13"/>
      <c r="C30" s="38" t="s">
        <v>43</v>
      </c>
      <c r="D30" s="137">
        <f>C27+D29+G29+I29+K29</f>
        <v>1</v>
      </c>
      <c r="E30" s="137"/>
      <c r="F30" s="52"/>
      <c r="G30" s="53"/>
      <c r="H30" s="15"/>
      <c r="I30" s="15"/>
      <c r="J30" s="15"/>
      <c r="K30" s="13"/>
    </row>
    <row r="31" spans="1:11" ht="23.25">
      <c r="A31" s="13"/>
      <c r="B31" s="13"/>
      <c r="C31" s="54" t="s">
        <v>44</v>
      </c>
      <c r="D31" s="13"/>
      <c r="E31" s="13"/>
      <c r="F31" s="13"/>
      <c r="G31" s="13"/>
      <c r="H31" s="137">
        <f>TRUNC(D30,3)</f>
        <v>1</v>
      </c>
      <c r="I31" s="137"/>
      <c r="J31" s="13"/>
      <c r="K31" s="15"/>
    </row>
    <row r="32" spans="1:11" ht="23.25">
      <c r="A32" s="13"/>
      <c r="B32" s="13"/>
      <c r="C32" s="54"/>
      <c r="D32" s="13"/>
      <c r="E32" s="13"/>
      <c r="F32" s="13"/>
      <c r="G32" s="13"/>
      <c r="H32" s="97"/>
      <c r="I32" s="97"/>
      <c r="J32" s="13"/>
      <c r="K32" s="15"/>
    </row>
    <row r="33" spans="1:11" ht="23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3.25">
      <c r="A34" s="13"/>
      <c r="B34" s="13"/>
      <c r="C34" s="54" t="s">
        <v>45</v>
      </c>
      <c r="D34" s="13"/>
      <c r="E34" s="13"/>
      <c r="F34" s="13"/>
      <c r="G34" s="13"/>
      <c r="H34" s="139">
        <f>H31</f>
        <v>1</v>
      </c>
      <c r="I34" s="140"/>
      <c r="J34" s="13"/>
      <c r="K34" s="55"/>
    </row>
    <row r="35" spans="1:11" ht="23.25">
      <c r="A35" s="13"/>
      <c r="B35" s="13" t="s">
        <v>46</v>
      </c>
      <c r="C35" s="13"/>
      <c r="D35" s="13"/>
      <c r="E35" s="13"/>
      <c r="F35" s="13"/>
      <c r="G35" s="13"/>
      <c r="H35" s="83"/>
      <c r="I35" s="83"/>
      <c r="J35" s="13"/>
      <c r="K35" s="15"/>
    </row>
    <row r="36" spans="1:11" ht="23.25">
      <c r="A36" s="13"/>
      <c r="B36" s="13" t="s">
        <v>47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 ht="23.25">
      <c r="A37" s="13"/>
      <c r="B37" s="54" t="s">
        <v>48</v>
      </c>
      <c r="C37" s="98"/>
      <c r="D37" s="13"/>
      <c r="E37" s="56"/>
      <c r="F37" s="57"/>
      <c r="G37" s="58" t="s">
        <v>49</v>
      </c>
      <c r="H37" s="13"/>
      <c r="I37" s="59">
        <v>0.96</v>
      </c>
      <c r="J37" s="48"/>
      <c r="K37" s="60"/>
    </row>
    <row r="38" spans="1:11" ht="23.25">
      <c r="A38" s="13"/>
      <c r="B38" s="54" t="s">
        <v>50</v>
      </c>
      <c r="C38" s="98"/>
      <c r="D38" s="13"/>
      <c r="E38" s="56"/>
      <c r="F38" s="57"/>
      <c r="G38" s="61" t="s">
        <v>51</v>
      </c>
      <c r="H38" s="13"/>
      <c r="I38" s="59">
        <v>1.04</v>
      </c>
      <c r="J38" s="48"/>
      <c r="K38" s="60"/>
    </row>
    <row r="39" spans="1:11" ht="23.25">
      <c r="A39" s="13"/>
      <c r="B39" s="13"/>
      <c r="C39" s="96" t="s">
        <v>52</v>
      </c>
      <c r="D39" s="13"/>
      <c r="E39" s="141" t="str">
        <f>IF(H34&lt;=$I37,"ให้เรียกเงินคืน"," 0 ")</f>
        <v xml:space="preserve"> 0 </v>
      </c>
      <c r="F39" s="142"/>
      <c r="G39" s="143" t="str">
        <f>IF(H34&gt;=$I38,"ให้เพิ่มค่างาน"," 0 ")</f>
        <v xml:space="preserve"> 0 </v>
      </c>
      <c r="H39" s="144"/>
      <c r="I39" s="145" t="str">
        <f>IF(E39=G39,"อยู่ในช่วง 4%",0)</f>
        <v>อยู่ในช่วง 4%</v>
      </c>
      <c r="J39" s="146"/>
      <c r="K39" s="48"/>
    </row>
    <row r="40" spans="1:11" ht="23.25">
      <c r="A40" s="13"/>
      <c r="B40" s="13"/>
      <c r="C40" s="96" t="s">
        <v>53</v>
      </c>
      <c r="D40" s="13"/>
      <c r="E40" s="149">
        <f>IF(H34&lt;I37,"ต่ำกว่า 4 %", 0)</f>
        <v>0</v>
      </c>
      <c r="F40" s="150"/>
      <c r="G40" s="151" t="str">
        <f>IF(H34&gt;I38,"สูงกว่า 4%","0")</f>
        <v>0</v>
      </c>
      <c r="H40" s="152"/>
      <c r="I40" s="147"/>
      <c r="J40" s="148"/>
      <c r="K40" s="15"/>
    </row>
    <row r="41" spans="1:11" ht="23.25">
      <c r="A41" s="13"/>
      <c r="B41" s="13"/>
      <c r="C41" s="20" t="s">
        <v>54</v>
      </c>
      <c r="D41" s="54" t="s">
        <v>55</v>
      </c>
      <c r="E41" s="13"/>
      <c r="F41" s="13"/>
      <c r="G41" s="62" t="str">
        <f>IF($H$34&lt;$I$37,$I$37-$H$34,"ไม่มี")</f>
        <v>ไม่มี</v>
      </c>
      <c r="H41" s="63"/>
      <c r="I41" s="64"/>
      <c r="J41" s="13"/>
      <c r="K41" s="13"/>
    </row>
    <row r="42" spans="1:11" ht="23.25">
      <c r="A42" s="13"/>
      <c r="B42" s="13"/>
      <c r="C42" s="20"/>
      <c r="D42" s="54" t="s">
        <v>56</v>
      </c>
      <c r="E42" s="13"/>
      <c r="F42" s="13"/>
      <c r="G42" s="62" t="str">
        <f>IF(H34&gt;=I38,H34-I38,"ไม่มี")</f>
        <v>ไม่มี</v>
      </c>
      <c r="H42" s="63"/>
      <c r="I42" s="64"/>
      <c r="J42" s="13"/>
      <c r="K42" s="13"/>
    </row>
    <row r="43" spans="1:11" ht="23.25">
      <c r="A43" s="13"/>
      <c r="B43" s="13"/>
      <c r="C43" s="13"/>
      <c r="D43" s="13"/>
      <c r="E43" s="65" t="s">
        <v>57</v>
      </c>
      <c r="F43" s="66" t="s">
        <v>58</v>
      </c>
      <c r="G43" s="67"/>
      <c r="H43" s="57"/>
      <c r="I43" s="68"/>
      <c r="J43" s="57"/>
      <c r="K43" s="57"/>
    </row>
    <row r="44" spans="1:11" ht="23.25">
      <c r="A44" s="20"/>
      <c r="B44" s="13" t="s">
        <v>59</v>
      </c>
      <c r="C44" s="13"/>
      <c r="D44" s="132" t="str">
        <f>E39</f>
        <v xml:space="preserve"> 0 </v>
      </c>
      <c r="E44" s="132"/>
      <c r="F44" s="20" t="s">
        <v>60</v>
      </c>
      <c r="G44" s="133">
        <f>I9</f>
        <v>0</v>
      </c>
      <c r="H44" s="133"/>
      <c r="I44" s="95" t="s">
        <v>61</v>
      </c>
      <c r="J44" s="69">
        <f>IF(G41="ไม่มี",0,G41)</f>
        <v>0</v>
      </c>
      <c r="K44" s="70"/>
    </row>
    <row r="45" spans="1:11" ht="23.25">
      <c r="A45" s="13"/>
      <c r="B45" s="13"/>
      <c r="C45" s="13"/>
      <c r="D45" s="13"/>
      <c r="E45" s="13"/>
      <c r="F45" s="20" t="s">
        <v>60</v>
      </c>
      <c r="G45" s="129">
        <f>IF(D44="ให้เรียกเงินคืน",(G44*J44),0)</f>
        <v>0</v>
      </c>
      <c r="H45" s="129"/>
      <c r="I45" s="130"/>
      <c r="J45" s="130"/>
      <c r="K45" s="130"/>
    </row>
    <row r="46" spans="1:11" ht="23.25">
      <c r="A46" s="26"/>
      <c r="B46" s="26"/>
      <c r="C46" s="26"/>
      <c r="D46" s="26"/>
      <c r="E46" s="26"/>
      <c r="F46" s="131" t="str">
        <f>BAHTTEXT(G45)</f>
        <v>ศูนย์บาทถ้วน</v>
      </c>
      <c r="G46" s="131"/>
      <c r="H46" s="131"/>
      <c r="I46" s="131"/>
      <c r="J46" s="131"/>
      <c r="K46" s="99"/>
    </row>
    <row r="47" spans="1:11" ht="23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23.25">
      <c r="A48" s="13"/>
      <c r="B48" s="13" t="s">
        <v>59</v>
      </c>
      <c r="C48" s="13"/>
      <c r="D48" s="132" t="str">
        <f>G39</f>
        <v xml:space="preserve"> 0 </v>
      </c>
      <c r="E48" s="132"/>
      <c r="F48" s="20" t="s">
        <v>60</v>
      </c>
      <c r="G48" s="133">
        <f>G44</f>
        <v>0</v>
      </c>
      <c r="H48" s="133"/>
      <c r="I48" s="95" t="s">
        <v>61</v>
      </c>
      <c r="J48" s="69">
        <f>IF(G42="ไม่มี",0,G42)</f>
        <v>0</v>
      </c>
      <c r="K48" s="13"/>
    </row>
    <row r="49" spans="1:11" ht="23.25">
      <c r="A49" s="13"/>
      <c r="B49" s="13"/>
      <c r="C49" s="13"/>
      <c r="D49" s="13"/>
      <c r="E49" s="13"/>
      <c r="F49" s="20" t="s">
        <v>60</v>
      </c>
      <c r="G49" s="134">
        <f>IF(D48=" 0 ",0,G48*J48)</f>
        <v>0</v>
      </c>
      <c r="H49" s="134"/>
      <c r="I49" s="13"/>
      <c r="J49" s="13"/>
      <c r="K49" s="13"/>
    </row>
    <row r="50" spans="1:11" ht="23.25">
      <c r="A50" s="13"/>
      <c r="B50" s="26"/>
      <c r="C50" s="26"/>
      <c r="D50" s="26"/>
      <c r="E50" s="127" t="str">
        <f>BAHTTEXT(G49)</f>
        <v>ศูนย์บาทถ้วน</v>
      </c>
      <c r="F50" s="127"/>
      <c r="G50" s="127"/>
      <c r="H50" s="127"/>
      <c r="I50" s="127"/>
      <c r="J50" s="127"/>
      <c r="K50" s="127"/>
    </row>
    <row r="51" spans="1:11" ht="23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23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23.25">
      <c r="A53" s="13"/>
      <c r="B53" s="13"/>
      <c r="C53" s="13"/>
      <c r="D53" s="13"/>
      <c r="E53" s="13"/>
      <c r="F53" s="13"/>
      <c r="G53" s="13"/>
      <c r="H53" s="13" t="s">
        <v>65</v>
      </c>
      <c r="I53" s="128"/>
      <c r="J53" s="128"/>
      <c r="K53" s="128"/>
    </row>
    <row r="54" spans="1:11" ht="23.25">
      <c r="A54" s="13"/>
      <c r="B54" s="13"/>
      <c r="C54" s="13"/>
      <c r="D54" s="13"/>
      <c r="E54" s="13"/>
      <c r="F54" s="13"/>
      <c r="G54" s="13"/>
      <c r="H54" s="13"/>
      <c r="I54" s="94"/>
      <c r="J54" s="94"/>
      <c r="K54" s="94"/>
    </row>
    <row r="55" spans="1:11" ht="23.25">
      <c r="A55" s="71"/>
      <c r="B55" s="71"/>
      <c r="C55" s="71"/>
      <c r="D55" s="72" t="s">
        <v>64</v>
      </c>
      <c r="E55" s="72"/>
      <c r="F55" s="72"/>
      <c r="G55" s="4" t="s">
        <v>67</v>
      </c>
      <c r="H55" s="71"/>
      <c r="I55" s="71"/>
      <c r="J55" s="71"/>
      <c r="K55" s="71"/>
    </row>
    <row r="56" spans="1:11" ht="23.25">
      <c r="A56" s="71"/>
      <c r="B56" s="71"/>
      <c r="C56" s="71"/>
      <c r="D56" s="135"/>
      <c r="E56" s="135"/>
      <c r="F56" s="135"/>
      <c r="G56" s="135"/>
      <c r="H56" s="71"/>
      <c r="I56" s="71"/>
      <c r="J56" s="71"/>
      <c r="K56" s="71"/>
    </row>
    <row r="57" spans="1:11" ht="23.25">
      <c r="A57" s="71"/>
      <c r="B57" s="72"/>
      <c r="C57" s="72"/>
      <c r="D57" s="170"/>
      <c r="E57" s="170"/>
      <c r="F57" s="170"/>
      <c r="G57" s="170"/>
      <c r="H57" s="72"/>
      <c r="I57" s="72"/>
      <c r="J57" s="4"/>
      <c r="K57" s="4"/>
    </row>
    <row r="58" spans="1:11" ht="23.25">
      <c r="A58" s="71"/>
      <c r="B58" s="72"/>
      <c r="C58" s="72"/>
      <c r="D58" s="103"/>
      <c r="E58" s="103"/>
      <c r="F58" s="103"/>
      <c r="G58" s="103"/>
      <c r="H58" s="72"/>
      <c r="I58" s="72"/>
      <c r="J58" s="4"/>
      <c r="K58" s="4"/>
    </row>
    <row r="59" spans="1:11" ht="23.25">
      <c r="A59" s="71"/>
      <c r="B59" s="72" t="s">
        <v>64</v>
      </c>
      <c r="C59" s="72"/>
      <c r="D59" s="72"/>
      <c r="E59" s="4" t="s">
        <v>68</v>
      </c>
      <c r="G59" s="72" t="s">
        <v>64</v>
      </c>
      <c r="H59" s="72"/>
      <c r="I59" s="4" t="s">
        <v>70</v>
      </c>
      <c r="J59" s="4"/>
      <c r="K59" s="4"/>
    </row>
    <row r="60" spans="1:11" ht="23.25">
      <c r="A60" s="71"/>
      <c r="B60" s="135"/>
      <c r="C60" s="135"/>
      <c r="D60" s="135"/>
      <c r="E60" s="135"/>
      <c r="G60" s="171"/>
      <c r="H60" s="171"/>
      <c r="I60" s="171"/>
      <c r="J60" s="171"/>
      <c r="K60" s="104"/>
    </row>
    <row r="61" spans="1:11" ht="23.25">
      <c r="A61" s="71"/>
      <c r="B61" s="170"/>
      <c r="C61" s="170"/>
      <c r="D61" s="170"/>
      <c r="E61" s="170"/>
      <c r="G61" s="170"/>
      <c r="H61" s="170"/>
      <c r="I61" s="170"/>
      <c r="J61" s="4"/>
      <c r="K61" s="4"/>
    </row>
    <row r="62" spans="1:11" ht="23.25">
      <c r="A62" s="71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23.25">
      <c r="A63" s="71"/>
      <c r="B63" s="4"/>
      <c r="C63" s="4"/>
      <c r="D63" s="103"/>
      <c r="E63" s="72"/>
      <c r="F63" s="72"/>
      <c r="G63" s="4"/>
      <c r="H63" s="4"/>
      <c r="I63" s="4"/>
      <c r="J63" s="4"/>
      <c r="K63" s="4"/>
    </row>
    <row r="64" spans="1:11" ht="23.25">
      <c r="A64" s="71"/>
      <c r="B64" s="4"/>
      <c r="C64" s="4"/>
      <c r="D64" s="103"/>
      <c r="E64" s="72"/>
      <c r="F64" s="72"/>
      <c r="G64" s="4"/>
      <c r="H64" s="4"/>
      <c r="I64" s="4"/>
      <c r="J64" s="4"/>
      <c r="K64" s="4"/>
    </row>
    <row r="65" spans="1:11" ht="23.25">
      <c r="A65" s="71"/>
      <c r="B65" s="72"/>
      <c r="C65" s="72"/>
      <c r="D65" s="4"/>
      <c r="E65" s="13"/>
      <c r="F65" s="4"/>
      <c r="G65" s="4"/>
      <c r="K65" s="4"/>
    </row>
    <row r="66" spans="1:11" ht="23.25">
      <c r="A66" s="71"/>
      <c r="B66" s="72"/>
      <c r="C66" s="104"/>
      <c r="D66" s="4"/>
      <c r="E66" s="4"/>
      <c r="F66" s="4"/>
      <c r="G66" s="4"/>
      <c r="K66" s="4"/>
    </row>
    <row r="67" spans="1:11" ht="23.25">
      <c r="A67" s="71"/>
      <c r="B67" s="4"/>
      <c r="C67" s="4"/>
      <c r="D67" s="4"/>
      <c r="E67" s="4"/>
      <c r="F67" s="4"/>
      <c r="G67" s="4"/>
      <c r="K67" s="4"/>
    </row>
    <row r="68" spans="1:11">
      <c r="E68" s="76"/>
    </row>
  </sheetData>
  <mergeCells count="40">
    <mergeCell ref="C7:E7"/>
    <mergeCell ref="G7:H7"/>
    <mergeCell ref="A1:K1"/>
    <mergeCell ref="A2:K2"/>
    <mergeCell ref="C3:K3"/>
    <mergeCell ref="E6:F6"/>
    <mergeCell ref="G6:I6"/>
    <mergeCell ref="H34:I34"/>
    <mergeCell ref="A8:K8"/>
    <mergeCell ref="F9:G9"/>
    <mergeCell ref="I9:J9"/>
    <mergeCell ref="G11:H11"/>
    <mergeCell ref="I15:J15"/>
    <mergeCell ref="I18:J18"/>
    <mergeCell ref="C26:K26"/>
    <mergeCell ref="D29:E29"/>
    <mergeCell ref="D30:E30"/>
    <mergeCell ref="H31:I31"/>
    <mergeCell ref="A33:K33"/>
    <mergeCell ref="G49:H49"/>
    <mergeCell ref="E39:F39"/>
    <mergeCell ref="G39:H39"/>
    <mergeCell ref="I39:J40"/>
    <mergeCell ref="E40:F40"/>
    <mergeCell ref="G40:H40"/>
    <mergeCell ref="D44:E44"/>
    <mergeCell ref="G44:H44"/>
    <mergeCell ref="G45:H45"/>
    <mergeCell ref="I45:K45"/>
    <mergeCell ref="F46:J46"/>
    <mergeCell ref="D48:E48"/>
    <mergeCell ref="G48:H48"/>
    <mergeCell ref="B61:E61"/>
    <mergeCell ref="G61:I61"/>
    <mergeCell ref="E50:K50"/>
    <mergeCell ref="I53:K53"/>
    <mergeCell ref="D56:G56"/>
    <mergeCell ref="D57:G57"/>
    <mergeCell ref="B60:E60"/>
    <mergeCell ref="G60:J60"/>
  </mergeCells>
  <pageMargins left="0.26" right="0.13" top="0.75" bottom="0.75" header="0.3" footer="0.3"/>
  <pageSetup paperSize="9" orientation="portrait" r:id="rId1"/>
  <headerFooter>
    <oddHeader>&amp;R&amp;P/&amp;N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D9290-45CB-442D-9BE9-81F6ED13CEEB}">
  <sheetPr>
    <tabColor rgb="FFFFC000"/>
  </sheetPr>
  <dimension ref="A1:K68"/>
  <sheetViews>
    <sheetView topLeftCell="A28" zoomScaleNormal="100" workbookViewId="0">
      <selection activeCell="Q38" sqref="Q38"/>
    </sheetView>
  </sheetViews>
  <sheetFormatPr defaultRowHeight="15"/>
  <cols>
    <col min="1" max="1" width="6.7109375" customWidth="1"/>
    <col min="2" max="2" width="10.5703125" customWidth="1"/>
    <col min="3" max="3" width="9.28515625" customWidth="1"/>
    <col min="5" max="5" width="7.140625" customWidth="1"/>
    <col min="6" max="6" width="13.85546875" customWidth="1"/>
    <col min="7" max="7" width="7.28515625" customWidth="1"/>
    <col min="8" max="8" width="10.85546875" customWidth="1"/>
    <col min="9" max="9" width="9.140625" customWidth="1"/>
    <col min="10" max="10" width="7.42578125" customWidth="1"/>
    <col min="11" max="11" width="8" customWidth="1"/>
  </cols>
  <sheetData>
    <row r="1" spans="1:11" ht="23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</row>
    <row r="2" spans="1:11" ht="23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11" ht="23.25">
      <c r="A3" s="1" t="s">
        <v>2</v>
      </c>
      <c r="B3" s="2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23.25">
      <c r="A4" s="73" t="s">
        <v>62</v>
      </c>
      <c r="B4" s="73"/>
      <c r="C4" s="73" t="s">
        <v>121</v>
      </c>
      <c r="D4" s="73"/>
      <c r="E4" s="73"/>
      <c r="F4" s="73"/>
      <c r="G4" s="73"/>
      <c r="H4" s="73"/>
      <c r="I4" s="73"/>
      <c r="J4" s="73"/>
      <c r="K4" s="73"/>
    </row>
    <row r="5" spans="1:11" ht="23.25">
      <c r="A5" s="1" t="s">
        <v>3</v>
      </c>
      <c r="B5" s="2"/>
      <c r="C5" s="3"/>
      <c r="D5" s="2"/>
      <c r="E5" s="2"/>
      <c r="F5" s="2"/>
      <c r="G5" s="2"/>
      <c r="H5" s="2"/>
      <c r="I5" s="2"/>
      <c r="J5" s="2"/>
      <c r="K5" s="4"/>
    </row>
    <row r="6" spans="1:11" ht="23.25">
      <c r="A6" s="73" t="s">
        <v>63</v>
      </c>
      <c r="B6" s="74"/>
      <c r="C6" s="74"/>
      <c r="D6" s="74"/>
      <c r="E6" s="160" t="s">
        <v>4</v>
      </c>
      <c r="F6" s="160"/>
      <c r="G6" s="161"/>
      <c r="H6" s="161"/>
      <c r="I6" s="161"/>
      <c r="J6" s="4"/>
      <c r="K6" s="4"/>
    </row>
    <row r="7" spans="1:11" ht="23.25">
      <c r="A7" s="5" t="s">
        <v>5</v>
      </c>
      <c r="B7" s="6"/>
      <c r="C7" s="162"/>
      <c r="D7" s="162"/>
      <c r="E7" s="162"/>
      <c r="F7" s="7" t="s">
        <v>6</v>
      </c>
      <c r="G7" s="169" t="s">
        <v>7</v>
      </c>
      <c r="H7" s="169"/>
      <c r="I7" s="118"/>
      <c r="J7" s="118"/>
      <c r="K7" s="118"/>
    </row>
    <row r="8" spans="1:11" ht="23.25">
      <c r="A8" s="163" t="s">
        <v>118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1" ht="23.25">
      <c r="A9" s="8" t="s">
        <v>8</v>
      </c>
      <c r="B9" s="4"/>
      <c r="C9" s="9"/>
      <c r="D9" s="103" t="s">
        <v>9</v>
      </c>
      <c r="E9" s="2"/>
      <c r="F9" s="164"/>
      <c r="G9" s="165"/>
      <c r="H9" s="103" t="s">
        <v>10</v>
      </c>
      <c r="I9" s="166"/>
      <c r="J9" s="166"/>
      <c r="K9" s="11" t="s">
        <v>6</v>
      </c>
    </row>
    <row r="10" spans="1:11" ht="23.25">
      <c r="A10" s="12" t="s">
        <v>11</v>
      </c>
      <c r="B10" s="13"/>
      <c r="C10" s="13"/>
      <c r="D10" s="15" t="s">
        <v>12</v>
      </c>
      <c r="E10" s="16" t="s">
        <v>119</v>
      </c>
      <c r="F10" s="17"/>
      <c r="G10" s="17"/>
      <c r="H10" s="77"/>
      <c r="I10" s="77"/>
      <c r="J10" s="78">
        <f>I10-H10</f>
        <v>0</v>
      </c>
      <c r="K10" s="17"/>
    </row>
    <row r="11" spans="1:11" ht="23.25">
      <c r="A11" s="18"/>
      <c r="B11" s="105" t="s">
        <v>66</v>
      </c>
      <c r="C11" s="13"/>
      <c r="D11" s="15" t="s">
        <v>69</v>
      </c>
      <c r="E11" s="19"/>
      <c r="F11" s="20" t="s">
        <v>14</v>
      </c>
      <c r="G11" s="167">
        <f>C7</f>
        <v>0</v>
      </c>
      <c r="H11" s="167"/>
      <c r="I11" s="96" t="s">
        <v>6</v>
      </c>
      <c r="J11" s="100"/>
      <c r="K11" s="96"/>
    </row>
    <row r="12" spans="1:11" ht="23.25">
      <c r="A12" s="15"/>
      <c r="B12" s="13"/>
      <c r="C12" s="13"/>
      <c r="D12" s="15"/>
      <c r="E12" s="19"/>
      <c r="F12" s="21"/>
      <c r="G12" s="22"/>
      <c r="H12" s="23" t="str">
        <f>"( "&amp;BAHTTEXT(G11)&amp;" )"</f>
        <v>( ศูนย์บาทถ้วน )</v>
      </c>
      <c r="I12" s="23"/>
      <c r="J12" s="23"/>
      <c r="K12" s="99"/>
    </row>
    <row r="13" spans="1:11" ht="23.25">
      <c r="A13" s="2"/>
      <c r="B13" s="4"/>
      <c r="C13" s="4"/>
      <c r="D13" s="2"/>
      <c r="E13" s="24"/>
      <c r="F13" s="2"/>
      <c r="G13" s="4"/>
      <c r="H13" s="99"/>
      <c r="I13" s="99"/>
      <c r="J13" s="99"/>
      <c r="K13" s="99"/>
    </row>
    <row r="14" spans="1:11" ht="23.25">
      <c r="A14" s="18" t="s">
        <v>15</v>
      </c>
      <c r="B14" s="13"/>
      <c r="C14" s="25" t="s">
        <v>16</v>
      </c>
      <c r="D14" s="13" t="s">
        <v>120</v>
      </c>
      <c r="E14" s="15"/>
      <c r="F14" s="13"/>
      <c r="G14" s="13"/>
      <c r="H14" s="13"/>
      <c r="I14" s="13"/>
      <c r="J14" s="13"/>
      <c r="K14" s="13"/>
    </row>
    <row r="15" spans="1:11" s="89" customFormat="1" ht="23.25">
      <c r="A15" s="86"/>
      <c r="B15" s="2"/>
      <c r="C15" s="87" t="s">
        <v>18</v>
      </c>
      <c r="D15" s="11"/>
      <c r="E15" s="2"/>
      <c r="F15" s="2"/>
      <c r="G15" s="88"/>
      <c r="H15" s="106" t="s">
        <v>71</v>
      </c>
      <c r="I15" s="161"/>
      <c r="J15" s="161"/>
      <c r="K15" s="2"/>
    </row>
    <row r="16" spans="1:11" s="89" customFormat="1" ht="23.25">
      <c r="A16" s="90"/>
      <c r="B16" s="4"/>
      <c r="C16" s="91" t="s">
        <v>19</v>
      </c>
      <c r="D16" s="109">
        <v>1</v>
      </c>
      <c r="E16" s="91" t="s">
        <v>20</v>
      </c>
      <c r="F16" s="109">
        <v>1</v>
      </c>
      <c r="G16" s="91" t="s">
        <v>21</v>
      </c>
      <c r="H16" s="109">
        <v>1</v>
      </c>
      <c r="I16" s="92" t="s">
        <v>22</v>
      </c>
      <c r="J16" s="110">
        <v>1</v>
      </c>
      <c r="K16" s="29"/>
    </row>
    <row r="17" spans="1:11" ht="23.25">
      <c r="A17" s="27"/>
      <c r="B17" s="13"/>
      <c r="C17" s="28"/>
      <c r="D17" s="30"/>
      <c r="E17" s="28"/>
      <c r="F17" s="30"/>
      <c r="G17" s="28"/>
      <c r="H17" s="30"/>
      <c r="I17" s="28"/>
      <c r="J17" s="30"/>
      <c r="K17" s="31"/>
    </row>
    <row r="18" spans="1:11" ht="23.25">
      <c r="A18" s="32"/>
      <c r="B18" s="13"/>
      <c r="C18" s="18" t="s">
        <v>23</v>
      </c>
      <c r="D18" s="14"/>
      <c r="E18" s="15"/>
      <c r="F18" s="15"/>
      <c r="G18" s="26"/>
      <c r="H18" s="107" t="s">
        <v>71</v>
      </c>
      <c r="I18" s="168"/>
      <c r="J18" s="168"/>
      <c r="K18" s="15"/>
    </row>
    <row r="19" spans="1:11" ht="23.25">
      <c r="A19" s="32"/>
      <c r="B19" s="13"/>
      <c r="C19" s="28" t="s">
        <v>24</v>
      </c>
      <c r="D19" s="108">
        <v>1</v>
      </c>
      <c r="E19" s="20" t="s">
        <v>25</v>
      </c>
      <c r="F19" s="108">
        <v>1</v>
      </c>
      <c r="G19" s="20" t="s">
        <v>26</v>
      </c>
      <c r="H19" s="108">
        <v>1</v>
      </c>
      <c r="I19" s="20" t="s">
        <v>27</v>
      </c>
      <c r="J19" s="111">
        <v>1</v>
      </c>
      <c r="K19" s="33"/>
    </row>
    <row r="20" spans="1:11" ht="23.25">
      <c r="A20" s="32"/>
      <c r="B20" s="13"/>
      <c r="C20" s="28"/>
      <c r="D20" s="34"/>
      <c r="E20" s="20"/>
      <c r="F20" s="34"/>
      <c r="G20" s="20"/>
      <c r="H20" s="35"/>
      <c r="I20" s="20"/>
      <c r="J20" s="35"/>
      <c r="K20" s="13"/>
    </row>
    <row r="21" spans="1:11" ht="23.25">
      <c r="A21" s="32"/>
      <c r="B21" s="26"/>
      <c r="C21" s="18" t="s">
        <v>28</v>
      </c>
      <c r="D21" s="14"/>
      <c r="E21" s="15"/>
      <c r="F21" s="15"/>
      <c r="G21" s="26"/>
      <c r="H21" s="26"/>
      <c r="I21" s="26"/>
      <c r="J21" s="15"/>
      <c r="K21" s="15"/>
    </row>
    <row r="22" spans="1:11" ht="23.25">
      <c r="A22" s="32"/>
      <c r="B22" s="15"/>
      <c r="C22" s="36" t="s">
        <v>29</v>
      </c>
      <c r="D22" s="112">
        <f>D19/D16</f>
        <v>1</v>
      </c>
      <c r="E22" s="37" t="s">
        <v>30</v>
      </c>
      <c r="F22" s="112">
        <f>F19/F16</f>
        <v>1</v>
      </c>
      <c r="G22" s="38" t="s">
        <v>31</v>
      </c>
      <c r="H22" s="60">
        <f>H19/H16</f>
        <v>1</v>
      </c>
      <c r="I22" s="20" t="s">
        <v>32</v>
      </c>
      <c r="J22" s="39">
        <f>SUM(J19/J16)</f>
        <v>1</v>
      </c>
      <c r="K22" s="15"/>
    </row>
    <row r="23" spans="1:11" ht="23.25">
      <c r="A23" s="18" t="s">
        <v>33</v>
      </c>
      <c r="B23" s="15"/>
      <c r="C23" s="37" t="s">
        <v>34</v>
      </c>
      <c r="D23" s="40">
        <f>ROUNDDOWN(D22,3)</f>
        <v>1</v>
      </c>
      <c r="E23" s="37" t="s">
        <v>34</v>
      </c>
      <c r="F23" s="40">
        <f>ROUNDDOWN(F22,3)</f>
        <v>1</v>
      </c>
      <c r="G23" s="38"/>
      <c r="H23" s="40">
        <f>ROUNDDOWN(H22,3)</f>
        <v>1</v>
      </c>
      <c r="I23" s="41"/>
      <c r="J23" s="40">
        <f>ROUNDDOWN(J22,3)</f>
        <v>1</v>
      </c>
      <c r="K23" s="15"/>
    </row>
    <row r="24" spans="1:11" ht="23.25">
      <c r="A24" s="18"/>
      <c r="B24" s="15"/>
      <c r="C24" s="37"/>
      <c r="D24" s="83"/>
      <c r="E24" s="37"/>
      <c r="F24" s="42"/>
      <c r="G24" s="37"/>
      <c r="H24" s="43"/>
      <c r="I24" s="38"/>
      <c r="J24" s="44"/>
      <c r="K24" s="15"/>
    </row>
    <row r="25" spans="1:11" ht="23.25">
      <c r="A25" s="13"/>
      <c r="B25" s="13"/>
      <c r="C25" s="18" t="s">
        <v>35</v>
      </c>
      <c r="D25" s="45"/>
      <c r="E25" s="13"/>
      <c r="F25" s="13"/>
      <c r="G25" s="13"/>
      <c r="H25" s="13"/>
      <c r="I25" s="13"/>
      <c r="J25" s="13"/>
      <c r="K25" s="13"/>
    </row>
    <row r="26" spans="1:11" ht="23.25">
      <c r="A26" s="13"/>
      <c r="B26" s="98"/>
      <c r="C26" s="135" t="s">
        <v>120</v>
      </c>
      <c r="D26" s="135"/>
      <c r="E26" s="135"/>
      <c r="F26" s="135"/>
      <c r="G26" s="135"/>
      <c r="H26" s="135"/>
      <c r="I26" s="135"/>
      <c r="J26" s="135"/>
      <c r="K26" s="135"/>
    </row>
    <row r="27" spans="1:11" ht="23.25">
      <c r="A27" s="13"/>
      <c r="B27" s="15"/>
      <c r="C27" s="119">
        <v>0.3</v>
      </c>
      <c r="D27" s="46" t="s">
        <v>36</v>
      </c>
      <c r="E27" s="47">
        <f>D23</f>
        <v>1</v>
      </c>
      <c r="F27" s="48" t="s">
        <v>37</v>
      </c>
      <c r="G27" s="49">
        <f>F23</f>
        <v>1</v>
      </c>
      <c r="H27" s="50" t="s">
        <v>38</v>
      </c>
      <c r="I27" s="47">
        <f>+H23</f>
        <v>1</v>
      </c>
      <c r="J27" s="50" t="s">
        <v>39</v>
      </c>
      <c r="K27" s="49">
        <f>SUM(J23)</f>
        <v>1</v>
      </c>
    </row>
    <row r="28" spans="1:11" ht="23.25">
      <c r="A28" s="13"/>
      <c r="B28" s="13"/>
      <c r="C28" s="13" t="s">
        <v>40</v>
      </c>
      <c r="D28" s="113"/>
      <c r="E28" s="51">
        <f>SUM(0.1* E27)</f>
        <v>0.1</v>
      </c>
      <c r="F28" s="98" t="s">
        <v>41</v>
      </c>
      <c r="G28" s="51">
        <f>SUM(0.35*G27)</f>
        <v>0.35</v>
      </c>
      <c r="H28" s="98" t="s">
        <v>41</v>
      </c>
      <c r="I28" s="51">
        <f>SUM(0.1*I27)</f>
        <v>0.1</v>
      </c>
      <c r="J28" s="98" t="s">
        <v>41</v>
      </c>
      <c r="K28" s="51">
        <f>SUM(0.15*K27)</f>
        <v>0.15</v>
      </c>
    </row>
    <row r="29" spans="1:11" ht="23.25">
      <c r="A29" s="18" t="s">
        <v>33</v>
      </c>
      <c r="B29" s="18"/>
      <c r="C29" s="13" t="s">
        <v>40</v>
      </c>
      <c r="D29" s="136">
        <f>TRUNC(E28,3)</f>
        <v>0.1</v>
      </c>
      <c r="E29" s="136">
        <f>TRUNC(E28,3)</f>
        <v>0.1</v>
      </c>
      <c r="F29" s="98" t="s">
        <v>41</v>
      </c>
      <c r="G29" s="101">
        <f>TRUNC(G28,3)</f>
        <v>0.35</v>
      </c>
      <c r="H29" s="98" t="s">
        <v>42</v>
      </c>
      <c r="I29" s="102">
        <f>TRUNC(I28,3)</f>
        <v>0.1</v>
      </c>
      <c r="J29" s="98" t="s">
        <v>41</v>
      </c>
      <c r="K29" s="102">
        <f>TRUNC(K28,3)</f>
        <v>0.15</v>
      </c>
    </row>
    <row r="30" spans="1:11" ht="23.25">
      <c r="A30" s="13"/>
      <c r="B30" s="13"/>
      <c r="C30" s="38" t="s">
        <v>43</v>
      </c>
      <c r="D30" s="137">
        <f>C27+D29+G29+I29+K29</f>
        <v>1</v>
      </c>
      <c r="E30" s="137"/>
      <c r="F30" s="52"/>
      <c r="G30" s="53"/>
      <c r="H30" s="15"/>
      <c r="I30" s="15"/>
      <c r="J30" s="15"/>
      <c r="K30" s="13"/>
    </row>
    <row r="31" spans="1:11" ht="23.25">
      <c r="A31" s="13"/>
      <c r="B31" s="13"/>
      <c r="C31" s="54" t="s">
        <v>44</v>
      </c>
      <c r="D31" s="13"/>
      <c r="E31" s="13"/>
      <c r="F31" s="13"/>
      <c r="G31" s="13"/>
      <c r="H31" s="137">
        <f>TRUNC(D30,3)</f>
        <v>1</v>
      </c>
      <c r="I31" s="137"/>
      <c r="J31" s="13"/>
      <c r="K31" s="15"/>
    </row>
    <row r="32" spans="1:11" ht="23.25">
      <c r="A32" s="13"/>
      <c r="B32" s="13"/>
      <c r="C32" s="54"/>
      <c r="D32" s="13"/>
      <c r="E32" s="13"/>
      <c r="F32" s="13"/>
      <c r="G32" s="13"/>
      <c r="H32" s="97"/>
      <c r="I32" s="97"/>
      <c r="J32" s="13"/>
      <c r="K32" s="15"/>
    </row>
    <row r="33" spans="1:11" ht="23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3.25">
      <c r="A34" s="13"/>
      <c r="B34" s="13"/>
      <c r="C34" s="54" t="s">
        <v>45</v>
      </c>
      <c r="D34" s="13"/>
      <c r="E34" s="13"/>
      <c r="F34" s="13"/>
      <c r="G34" s="13"/>
      <c r="H34" s="139">
        <f>H31</f>
        <v>1</v>
      </c>
      <c r="I34" s="140"/>
      <c r="J34" s="13"/>
      <c r="K34" s="55"/>
    </row>
    <row r="35" spans="1:11" ht="23.25">
      <c r="A35" s="13"/>
      <c r="B35" s="13" t="s">
        <v>46</v>
      </c>
      <c r="C35" s="13"/>
      <c r="D35" s="13"/>
      <c r="E35" s="13"/>
      <c r="F35" s="13"/>
      <c r="G35" s="13"/>
      <c r="H35" s="83"/>
      <c r="I35" s="83"/>
      <c r="J35" s="13"/>
      <c r="K35" s="15"/>
    </row>
    <row r="36" spans="1:11" ht="23.25">
      <c r="A36" s="13"/>
      <c r="B36" s="13" t="s">
        <v>47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 ht="23.25">
      <c r="A37" s="13"/>
      <c r="B37" s="54" t="s">
        <v>48</v>
      </c>
      <c r="C37" s="98"/>
      <c r="D37" s="13"/>
      <c r="E37" s="56"/>
      <c r="F37" s="57"/>
      <c r="G37" s="58" t="s">
        <v>49</v>
      </c>
      <c r="H37" s="13"/>
      <c r="I37" s="59">
        <v>0.96</v>
      </c>
      <c r="J37" s="48"/>
      <c r="K37" s="60"/>
    </row>
    <row r="38" spans="1:11" ht="23.25">
      <c r="A38" s="13"/>
      <c r="B38" s="54" t="s">
        <v>50</v>
      </c>
      <c r="C38" s="98"/>
      <c r="D38" s="13"/>
      <c r="E38" s="56"/>
      <c r="F38" s="57"/>
      <c r="G38" s="61" t="s">
        <v>51</v>
      </c>
      <c r="H38" s="13"/>
      <c r="I38" s="59">
        <v>1.04</v>
      </c>
      <c r="J38" s="48"/>
      <c r="K38" s="60"/>
    </row>
    <row r="39" spans="1:11" ht="23.25">
      <c r="A39" s="13"/>
      <c r="B39" s="13"/>
      <c r="C39" s="96" t="s">
        <v>52</v>
      </c>
      <c r="D39" s="13"/>
      <c r="E39" s="141" t="str">
        <f>IF(H34&lt;=$I37,"ให้เรียกเงินคืน"," 0 ")</f>
        <v xml:space="preserve"> 0 </v>
      </c>
      <c r="F39" s="142"/>
      <c r="G39" s="143" t="str">
        <f>IF(H34&gt;=$I38,"ให้เพิ่มค่างาน"," 0 ")</f>
        <v xml:space="preserve"> 0 </v>
      </c>
      <c r="H39" s="144"/>
      <c r="I39" s="145" t="str">
        <f>IF(E39=G39,"อยู่ในช่วง 4%",0)</f>
        <v>อยู่ในช่วง 4%</v>
      </c>
      <c r="J39" s="146"/>
      <c r="K39" s="48"/>
    </row>
    <row r="40" spans="1:11" ht="23.25">
      <c r="A40" s="13"/>
      <c r="B40" s="13"/>
      <c r="C40" s="96" t="s">
        <v>53</v>
      </c>
      <c r="D40" s="13"/>
      <c r="E40" s="149">
        <f>IF(H34&lt;I37,"ต่ำกว่า 4 %", 0)</f>
        <v>0</v>
      </c>
      <c r="F40" s="150"/>
      <c r="G40" s="151" t="str">
        <f>IF(H34&gt;I38,"สูงกว่า 4%","0")</f>
        <v>0</v>
      </c>
      <c r="H40" s="152"/>
      <c r="I40" s="147"/>
      <c r="J40" s="148"/>
      <c r="K40" s="15"/>
    </row>
    <row r="41" spans="1:11" ht="23.25">
      <c r="A41" s="13"/>
      <c r="B41" s="13"/>
      <c r="C41" s="20" t="s">
        <v>54</v>
      </c>
      <c r="D41" s="54" t="s">
        <v>55</v>
      </c>
      <c r="E41" s="13"/>
      <c r="F41" s="13"/>
      <c r="G41" s="62" t="str">
        <f>IF($H$34&lt;$I$37,$I$37-$H$34,"ไม่มี")</f>
        <v>ไม่มี</v>
      </c>
      <c r="H41" s="63"/>
      <c r="I41" s="64"/>
      <c r="J41" s="13"/>
      <c r="K41" s="13"/>
    </row>
    <row r="42" spans="1:11" ht="23.25">
      <c r="A42" s="13"/>
      <c r="B42" s="13"/>
      <c r="C42" s="20"/>
      <c r="D42" s="54" t="s">
        <v>56</v>
      </c>
      <c r="E42" s="13"/>
      <c r="F42" s="13"/>
      <c r="G42" s="62" t="str">
        <f>IF(H34&gt;=I38,H34-I38,"ไม่มี")</f>
        <v>ไม่มี</v>
      </c>
      <c r="H42" s="63"/>
      <c r="I42" s="64"/>
      <c r="J42" s="13"/>
      <c r="K42" s="13"/>
    </row>
    <row r="43" spans="1:11" ht="23.25">
      <c r="A43" s="13"/>
      <c r="B43" s="13"/>
      <c r="C43" s="13"/>
      <c r="D43" s="13"/>
      <c r="E43" s="65" t="s">
        <v>57</v>
      </c>
      <c r="F43" s="66" t="s">
        <v>58</v>
      </c>
      <c r="G43" s="67"/>
      <c r="H43" s="57"/>
      <c r="I43" s="68"/>
      <c r="J43" s="57"/>
      <c r="K43" s="57"/>
    </row>
    <row r="44" spans="1:11" ht="23.25">
      <c r="A44" s="20"/>
      <c r="B44" s="13" t="s">
        <v>59</v>
      </c>
      <c r="C44" s="13"/>
      <c r="D44" s="132" t="str">
        <f>E39</f>
        <v xml:space="preserve"> 0 </v>
      </c>
      <c r="E44" s="132"/>
      <c r="F44" s="20" t="s">
        <v>60</v>
      </c>
      <c r="G44" s="133">
        <f>I9</f>
        <v>0</v>
      </c>
      <c r="H44" s="133"/>
      <c r="I44" s="95" t="s">
        <v>61</v>
      </c>
      <c r="J44" s="69">
        <f>IF(G41="ไม่มี",0,G41)</f>
        <v>0</v>
      </c>
      <c r="K44" s="70"/>
    </row>
    <row r="45" spans="1:11" ht="23.25">
      <c r="A45" s="13"/>
      <c r="B45" s="13"/>
      <c r="C45" s="13"/>
      <c r="D45" s="13"/>
      <c r="E45" s="13"/>
      <c r="F45" s="20" t="s">
        <v>60</v>
      </c>
      <c r="G45" s="129">
        <f>IF(D44="ให้เรียกเงินคืน",(G44*J44),0)</f>
        <v>0</v>
      </c>
      <c r="H45" s="129"/>
      <c r="I45" s="130"/>
      <c r="J45" s="130"/>
      <c r="K45" s="130"/>
    </row>
    <row r="46" spans="1:11" ht="23.25">
      <c r="A46" s="26"/>
      <c r="B46" s="26"/>
      <c r="C46" s="26"/>
      <c r="D46" s="26"/>
      <c r="E46" s="26"/>
      <c r="F46" s="131" t="str">
        <f>BAHTTEXT(G45)</f>
        <v>ศูนย์บาทถ้วน</v>
      </c>
      <c r="G46" s="131"/>
      <c r="H46" s="131"/>
      <c r="I46" s="131"/>
      <c r="J46" s="131"/>
      <c r="K46" s="99"/>
    </row>
    <row r="47" spans="1:11" ht="23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23.25">
      <c r="A48" s="13"/>
      <c r="B48" s="13" t="s">
        <v>59</v>
      </c>
      <c r="C48" s="13"/>
      <c r="D48" s="132" t="str">
        <f>G39</f>
        <v xml:space="preserve"> 0 </v>
      </c>
      <c r="E48" s="132"/>
      <c r="F48" s="20" t="s">
        <v>60</v>
      </c>
      <c r="G48" s="133">
        <f>G44</f>
        <v>0</v>
      </c>
      <c r="H48" s="133"/>
      <c r="I48" s="95" t="s">
        <v>61</v>
      </c>
      <c r="J48" s="69">
        <f>IF(G42="ไม่มี",0,G42)</f>
        <v>0</v>
      </c>
      <c r="K48" s="13"/>
    </row>
    <row r="49" spans="1:11" ht="23.25">
      <c r="A49" s="13"/>
      <c r="B49" s="13"/>
      <c r="C49" s="13"/>
      <c r="D49" s="13"/>
      <c r="E49" s="13"/>
      <c r="F49" s="20" t="s">
        <v>60</v>
      </c>
      <c r="G49" s="134">
        <f>IF(D48=" 0 ",0,G48*J48)</f>
        <v>0</v>
      </c>
      <c r="H49" s="134"/>
      <c r="I49" s="13"/>
      <c r="J49" s="13"/>
      <c r="K49" s="13"/>
    </row>
    <row r="50" spans="1:11" ht="23.25">
      <c r="A50" s="13"/>
      <c r="B50" s="26"/>
      <c r="C50" s="26"/>
      <c r="D50" s="26"/>
      <c r="E50" s="127" t="str">
        <f>BAHTTEXT(G49)</f>
        <v>ศูนย์บาทถ้วน</v>
      </c>
      <c r="F50" s="127"/>
      <c r="G50" s="127"/>
      <c r="H50" s="127"/>
      <c r="I50" s="127"/>
      <c r="J50" s="127"/>
      <c r="K50" s="127"/>
    </row>
    <row r="51" spans="1:11" ht="23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23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23.25">
      <c r="A53" s="13"/>
      <c r="B53" s="13"/>
      <c r="C53" s="13"/>
      <c r="D53" s="13"/>
      <c r="E53" s="13"/>
      <c r="F53" s="13"/>
      <c r="G53" s="13"/>
      <c r="H53" s="13" t="s">
        <v>65</v>
      </c>
      <c r="I53" s="128"/>
      <c r="J53" s="128"/>
      <c r="K53" s="128"/>
    </row>
    <row r="54" spans="1:11" ht="23.25">
      <c r="A54" s="13"/>
      <c r="B54" s="13"/>
      <c r="C54" s="13"/>
      <c r="D54" s="13"/>
      <c r="E54" s="13"/>
      <c r="F54" s="13"/>
      <c r="G54" s="13"/>
      <c r="H54" s="13"/>
      <c r="I54" s="94"/>
      <c r="J54" s="94"/>
      <c r="K54" s="94"/>
    </row>
    <row r="55" spans="1:11" ht="23.25">
      <c r="A55" s="71"/>
      <c r="B55" s="71"/>
      <c r="C55" s="71"/>
      <c r="D55" s="72" t="s">
        <v>64</v>
      </c>
      <c r="E55" s="72"/>
      <c r="F55" s="72"/>
      <c r="G55" s="4" t="s">
        <v>67</v>
      </c>
      <c r="H55" s="71"/>
      <c r="I55" s="71"/>
      <c r="J55" s="71"/>
      <c r="K55" s="71"/>
    </row>
    <row r="56" spans="1:11" ht="23.25">
      <c r="A56" s="71"/>
      <c r="B56" s="71"/>
      <c r="C56" s="71"/>
      <c r="D56" s="135"/>
      <c r="E56" s="135"/>
      <c r="F56" s="135"/>
      <c r="G56" s="135"/>
      <c r="H56" s="71"/>
      <c r="I56" s="71"/>
      <c r="J56" s="71"/>
      <c r="K56" s="71"/>
    </row>
    <row r="57" spans="1:11" ht="23.25">
      <c r="A57" s="71"/>
      <c r="B57" s="72"/>
      <c r="C57" s="72"/>
      <c r="D57" s="170"/>
      <c r="E57" s="170"/>
      <c r="F57" s="170"/>
      <c r="G57" s="170"/>
      <c r="H57" s="72"/>
      <c r="I57" s="72"/>
      <c r="J57" s="4"/>
      <c r="K57" s="4"/>
    </row>
    <row r="58" spans="1:11" ht="23.25">
      <c r="A58" s="71"/>
      <c r="B58" s="72"/>
      <c r="C58" s="72"/>
      <c r="D58" s="103"/>
      <c r="E58" s="103"/>
      <c r="F58" s="103"/>
      <c r="G58" s="103"/>
      <c r="H58" s="72"/>
      <c r="I58" s="72"/>
      <c r="J58" s="4"/>
      <c r="K58" s="4"/>
    </row>
    <row r="59" spans="1:11" ht="23.25">
      <c r="A59" s="71"/>
      <c r="B59" s="72" t="s">
        <v>64</v>
      </c>
      <c r="C59" s="72"/>
      <c r="D59" s="72"/>
      <c r="E59" s="4" t="s">
        <v>68</v>
      </c>
      <c r="G59" s="72" t="s">
        <v>64</v>
      </c>
      <c r="H59" s="72"/>
      <c r="I59" s="4" t="s">
        <v>70</v>
      </c>
      <c r="J59" s="4"/>
      <c r="K59" s="4"/>
    </row>
    <row r="60" spans="1:11" ht="23.25">
      <c r="A60" s="71"/>
      <c r="B60" s="135"/>
      <c r="C60" s="135"/>
      <c r="D60" s="135"/>
      <c r="E60" s="135"/>
      <c r="G60" s="171"/>
      <c r="H60" s="171"/>
      <c r="I60" s="171"/>
      <c r="J60" s="171"/>
      <c r="K60" s="104"/>
    </row>
    <row r="61" spans="1:11" ht="23.25">
      <c r="A61" s="71"/>
      <c r="B61" s="170"/>
      <c r="C61" s="170"/>
      <c r="D61" s="170"/>
      <c r="E61" s="170"/>
      <c r="G61" s="170"/>
      <c r="H61" s="170"/>
      <c r="I61" s="170"/>
      <c r="J61" s="4"/>
      <c r="K61" s="4"/>
    </row>
    <row r="62" spans="1:11" ht="23.25">
      <c r="A62" s="71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23.25">
      <c r="A63" s="71"/>
      <c r="B63" s="4"/>
      <c r="C63" s="4"/>
      <c r="D63" s="103"/>
      <c r="E63" s="72"/>
      <c r="F63" s="72"/>
      <c r="G63" s="4"/>
      <c r="H63" s="4"/>
      <c r="I63" s="4"/>
      <c r="J63" s="4"/>
      <c r="K63" s="4"/>
    </row>
    <row r="64" spans="1:11" ht="23.25">
      <c r="A64" s="71"/>
      <c r="B64" s="4"/>
      <c r="C64" s="4"/>
      <c r="D64" s="103"/>
      <c r="E64" s="72"/>
      <c r="F64" s="72"/>
      <c r="G64" s="4"/>
      <c r="H64" s="4"/>
      <c r="I64" s="4"/>
      <c r="J64" s="4"/>
      <c r="K64" s="4"/>
    </row>
    <row r="65" spans="1:11" ht="23.25">
      <c r="A65" s="71"/>
      <c r="B65" s="72"/>
      <c r="C65" s="72"/>
      <c r="D65" s="4"/>
      <c r="E65" s="13"/>
      <c r="F65" s="4"/>
      <c r="G65" s="4"/>
      <c r="K65" s="4"/>
    </row>
    <row r="66" spans="1:11" ht="23.25">
      <c r="A66" s="71"/>
      <c r="B66" s="72"/>
      <c r="C66" s="104"/>
      <c r="D66" s="4"/>
      <c r="E66" s="4"/>
      <c r="F66" s="4"/>
      <c r="G66" s="4"/>
      <c r="K66" s="4"/>
    </row>
    <row r="67" spans="1:11" ht="23.25">
      <c r="A67" s="71"/>
      <c r="B67" s="4"/>
      <c r="C67" s="4"/>
      <c r="D67" s="4"/>
      <c r="E67" s="4"/>
      <c r="F67" s="4"/>
      <c r="G67" s="4"/>
      <c r="K67" s="4"/>
    </row>
    <row r="68" spans="1:11">
      <c r="E68" s="76"/>
    </row>
  </sheetData>
  <mergeCells count="40">
    <mergeCell ref="C7:E7"/>
    <mergeCell ref="G7:H7"/>
    <mergeCell ref="A1:K1"/>
    <mergeCell ref="A2:K2"/>
    <mergeCell ref="C3:K3"/>
    <mergeCell ref="E6:F6"/>
    <mergeCell ref="G6:I6"/>
    <mergeCell ref="H34:I34"/>
    <mergeCell ref="A8:K8"/>
    <mergeCell ref="F9:G9"/>
    <mergeCell ref="I9:J9"/>
    <mergeCell ref="G11:H11"/>
    <mergeCell ref="I15:J15"/>
    <mergeCell ref="I18:J18"/>
    <mergeCell ref="C26:K26"/>
    <mergeCell ref="D29:E29"/>
    <mergeCell ref="D30:E30"/>
    <mergeCell ref="H31:I31"/>
    <mergeCell ref="A33:K33"/>
    <mergeCell ref="G49:H49"/>
    <mergeCell ref="E39:F39"/>
    <mergeCell ref="G39:H39"/>
    <mergeCell ref="I39:J40"/>
    <mergeCell ref="E40:F40"/>
    <mergeCell ref="G40:H40"/>
    <mergeCell ref="D44:E44"/>
    <mergeCell ref="G44:H44"/>
    <mergeCell ref="G45:H45"/>
    <mergeCell ref="I45:K45"/>
    <mergeCell ref="F46:J46"/>
    <mergeCell ref="D48:E48"/>
    <mergeCell ref="G48:H48"/>
    <mergeCell ref="B61:E61"/>
    <mergeCell ref="G61:I61"/>
    <mergeCell ref="E50:K50"/>
    <mergeCell ref="I53:K53"/>
    <mergeCell ref="D56:G56"/>
    <mergeCell ref="D57:G57"/>
    <mergeCell ref="B60:E60"/>
    <mergeCell ref="G60:J60"/>
  </mergeCells>
  <pageMargins left="0.26" right="0.13" top="0.75" bottom="0.75" header="0.3" footer="0.3"/>
  <pageSetup paperSize="9" orientation="portrait" r:id="rId1"/>
  <headerFooter>
    <oddHeader>&amp;R&amp;P/&amp;N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BC60C-2E80-493E-931A-004EB5E8B81F}">
  <sheetPr>
    <tabColor rgb="FFFFC000"/>
  </sheetPr>
  <dimension ref="A1:K68"/>
  <sheetViews>
    <sheetView topLeftCell="A18" zoomScaleNormal="100" workbookViewId="0">
      <selection activeCell="I30" sqref="I30"/>
    </sheetView>
  </sheetViews>
  <sheetFormatPr defaultRowHeight="15"/>
  <cols>
    <col min="1" max="1" width="6.7109375" customWidth="1"/>
    <col min="2" max="2" width="10.5703125" customWidth="1"/>
    <col min="3" max="3" width="9.28515625" customWidth="1"/>
    <col min="5" max="5" width="7.140625" customWidth="1"/>
    <col min="6" max="6" width="13.85546875" customWidth="1"/>
    <col min="7" max="7" width="7.28515625" customWidth="1"/>
    <col min="8" max="8" width="10.85546875" customWidth="1"/>
    <col min="9" max="9" width="9.140625" customWidth="1"/>
    <col min="10" max="10" width="7.42578125" customWidth="1"/>
    <col min="11" max="11" width="8" customWidth="1"/>
  </cols>
  <sheetData>
    <row r="1" spans="1:11" ht="23.2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</row>
    <row r="2" spans="1:11" ht="23.25">
      <c r="A2" s="156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8"/>
    </row>
    <row r="3" spans="1:11" ht="23.25">
      <c r="A3" s="1" t="s">
        <v>2</v>
      </c>
      <c r="B3" s="2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23.25">
      <c r="A4" s="73" t="s">
        <v>62</v>
      </c>
      <c r="B4" s="73"/>
      <c r="C4" s="73" t="s">
        <v>121</v>
      </c>
      <c r="D4" s="73"/>
      <c r="E4" s="73"/>
      <c r="F4" s="73"/>
      <c r="G4" s="73"/>
      <c r="H4" s="73"/>
      <c r="I4" s="73"/>
      <c r="J4" s="73"/>
      <c r="K4" s="73"/>
    </row>
    <row r="5" spans="1:11" ht="23.25">
      <c r="A5" s="1" t="s">
        <v>3</v>
      </c>
      <c r="B5" s="2"/>
      <c r="C5" s="3"/>
      <c r="D5" s="2"/>
      <c r="E5" s="2"/>
      <c r="F5" s="2"/>
      <c r="G5" s="2"/>
      <c r="H5" s="2"/>
      <c r="I5" s="2"/>
      <c r="J5" s="2"/>
      <c r="K5" s="4"/>
    </row>
    <row r="6" spans="1:11" ht="23.25">
      <c r="A6" s="73" t="s">
        <v>63</v>
      </c>
      <c r="B6" s="74"/>
      <c r="C6" s="74"/>
      <c r="D6" s="74"/>
      <c r="E6" s="160" t="s">
        <v>4</v>
      </c>
      <c r="F6" s="160"/>
      <c r="G6" s="161"/>
      <c r="H6" s="161"/>
      <c r="I6" s="161"/>
      <c r="J6" s="4"/>
      <c r="K6" s="4"/>
    </row>
    <row r="7" spans="1:11" ht="23.25">
      <c r="A7" s="5" t="s">
        <v>5</v>
      </c>
      <c r="B7" s="6"/>
      <c r="C7" s="162"/>
      <c r="D7" s="162"/>
      <c r="E7" s="162"/>
      <c r="F7" s="7" t="s">
        <v>6</v>
      </c>
      <c r="G7" s="169" t="s">
        <v>7</v>
      </c>
      <c r="H7" s="169"/>
      <c r="I7" s="118"/>
      <c r="J7" s="118"/>
      <c r="K7" s="118"/>
    </row>
    <row r="8" spans="1:11" ht="23.25">
      <c r="A8" s="163" t="s">
        <v>122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1" ht="23.25">
      <c r="A9" s="8" t="s">
        <v>8</v>
      </c>
      <c r="B9" s="4"/>
      <c r="C9" s="9"/>
      <c r="D9" s="103" t="s">
        <v>9</v>
      </c>
      <c r="E9" s="2"/>
      <c r="F9" s="164"/>
      <c r="G9" s="165"/>
      <c r="H9" s="103" t="s">
        <v>10</v>
      </c>
      <c r="I9" s="166"/>
      <c r="J9" s="166"/>
      <c r="K9" s="11" t="s">
        <v>6</v>
      </c>
    </row>
    <row r="10" spans="1:11" ht="23.25">
      <c r="A10" s="12" t="s">
        <v>11</v>
      </c>
      <c r="B10" s="13"/>
      <c r="C10" s="13"/>
      <c r="D10" s="15" t="s">
        <v>12</v>
      </c>
      <c r="E10" s="16" t="s">
        <v>123</v>
      </c>
      <c r="F10" s="17"/>
      <c r="G10" s="17"/>
      <c r="H10" s="77"/>
      <c r="I10" s="77"/>
      <c r="J10" s="78">
        <f>I10-H10</f>
        <v>0</v>
      </c>
      <c r="K10" s="17"/>
    </row>
    <row r="11" spans="1:11" ht="23.25">
      <c r="A11" s="18"/>
      <c r="B11" s="105" t="s">
        <v>66</v>
      </c>
      <c r="C11" s="13"/>
      <c r="D11" s="15" t="s">
        <v>69</v>
      </c>
      <c r="E11" s="19"/>
      <c r="F11" s="20" t="s">
        <v>14</v>
      </c>
      <c r="G11" s="167">
        <f>C7</f>
        <v>0</v>
      </c>
      <c r="H11" s="167"/>
      <c r="I11" s="96" t="s">
        <v>6</v>
      </c>
      <c r="J11" s="100"/>
      <c r="K11" s="96"/>
    </row>
    <row r="12" spans="1:11" ht="23.25">
      <c r="A12" s="15"/>
      <c r="B12" s="13"/>
      <c r="C12" s="13"/>
      <c r="D12" s="15"/>
      <c r="E12" s="19"/>
      <c r="F12" s="21"/>
      <c r="G12" s="22"/>
      <c r="H12" s="23" t="str">
        <f>"( "&amp;BAHTTEXT(G11)&amp;" )"</f>
        <v>( ศูนย์บาทถ้วน )</v>
      </c>
      <c r="I12" s="23"/>
      <c r="J12" s="23"/>
      <c r="K12" s="99"/>
    </row>
    <row r="13" spans="1:11" ht="23.25">
      <c r="A13" s="2"/>
      <c r="B13" s="4"/>
      <c r="C13" s="4"/>
      <c r="D13" s="2"/>
      <c r="E13" s="24"/>
      <c r="F13" s="2"/>
      <c r="G13" s="4"/>
      <c r="H13" s="99"/>
      <c r="I13" s="99"/>
      <c r="J13" s="99"/>
      <c r="K13" s="99"/>
    </row>
    <row r="14" spans="1:11" ht="23.25">
      <c r="A14" s="18" t="s">
        <v>15</v>
      </c>
      <c r="B14" s="13"/>
      <c r="C14" s="25" t="s">
        <v>16</v>
      </c>
      <c r="D14" s="13" t="s">
        <v>124</v>
      </c>
      <c r="E14" s="15"/>
      <c r="F14" s="13"/>
      <c r="G14" s="13"/>
      <c r="H14" s="13"/>
      <c r="I14" s="13"/>
      <c r="J14" s="13"/>
      <c r="K14" s="13"/>
    </row>
    <row r="15" spans="1:11" s="89" customFormat="1" ht="23.25">
      <c r="A15" s="86"/>
      <c r="B15" s="2"/>
      <c r="C15" s="87" t="s">
        <v>18</v>
      </c>
      <c r="D15" s="11"/>
      <c r="E15" s="2"/>
      <c r="F15" s="2"/>
      <c r="G15" s="88"/>
      <c r="H15" s="106" t="s">
        <v>71</v>
      </c>
      <c r="I15" s="161"/>
      <c r="J15" s="161"/>
      <c r="K15" s="2"/>
    </row>
    <row r="16" spans="1:11" s="89" customFormat="1" ht="23.25">
      <c r="A16" s="90"/>
      <c r="B16" s="4"/>
      <c r="C16" s="91" t="s">
        <v>19</v>
      </c>
      <c r="D16" s="109">
        <v>1</v>
      </c>
      <c r="E16" s="91" t="s">
        <v>20</v>
      </c>
      <c r="F16" s="109">
        <v>1</v>
      </c>
      <c r="G16" s="91" t="s">
        <v>21</v>
      </c>
      <c r="H16" s="109">
        <v>1</v>
      </c>
      <c r="I16" s="92" t="s">
        <v>22</v>
      </c>
      <c r="J16" s="110">
        <v>1</v>
      </c>
      <c r="K16" s="29"/>
    </row>
    <row r="17" spans="1:11" ht="23.25">
      <c r="A17" s="27"/>
      <c r="B17" s="13"/>
      <c r="C17" s="28"/>
      <c r="D17" s="30"/>
      <c r="E17" s="28"/>
      <c r="F17" s="30"/>
      <c r="G17" s="28"/>
      <c r="H17" s="30"/>
      <c r="I17" s="28"/>
      <c r="J17" s="30"/>
      <c r="K17" s="31"/>
    </row>
    <row r="18" spans="1:11" ht="23.25">
      <c r="A18" s="32"/>
      <c r="B18" s="13"/>
      <c r="C18" s="18" t="s">
        <v>23</v>
      </c>
      <c r="D18" s="14"/>
      <c r="E18" s="15"/>
      <c r="F18" s="15"/>
      <c r="G18" s="26"/>
      <c r="H18" s="107" t="s">
        <v>71</v>
      </c>
      <c r="I18" s="168"/>
      <c r="J18" s="168"/>
      <c r="K18" s="15"/>
    </row>
    <row r="19" spans="1:11" ht="23.25">
      <c r="A19" s="32"/>
      <c r="B19" s="13"/>
      <c r="C19" s="28" t="s">
        <v>24</v>
      </c>
      <c r="D19" s="108">
        <v>1</v>
      </c>
      <c r="E19" s="20" t="s">
        <v>25</v>
      </c>
      <c r="F19" s="108">
        <v>1</v>
      </c>
      <c r="G19" s="20" t="s">
        <v>26</v>
      </c>
      <c r="H19" s="108">
        <v>1</v>
      </c>
      <c r="I19" s="20" t="s">
        <v>27</v>
      </c>
      <c r="J19" s="111">
        <v>1</v>
      </c>
      <c r="K19" s="33"/>
    </row>
    <row r="20" spans="1:11" ht="23.25">
      <c r="A20" s="32"/>
      <c r="B20" s="13"/>
      <c r="C20" s="28"/>
      <c r="D20" s="34"/>
      <c r="E20" s="20"/>
      <c r="F20" s="34"/>
      <c r="G20" s="20"/>
      <c r="H20" s="35"/>
      <c r="I20" s="20"/>
      <c r="J20" s="35"/>
      <c r="K20" s="13"/>
    </row>
    <row r="21" spans="1:11" ht="23.25">
      <c r="A21" s="32"/>
      <c r="B21" s="26"/>
      <c r="C21" s="18" t="s">
        <v>28</v>
      </c>
      <c r="D21" s="14"/>
      <c r="E21" s="15"/>
      <c r="F21" s="15"/>
      <c r="G21" s="26"/>
      <c r="H21" s="26"/>
      <c r="I21" s="26"/>
      <c r="J21" s="15"/>
      <c r="K21" s="15"/>
    </row>
    <row r="22" spans="1:11" ht="23.25">
      <c r="A22" s="32"/>
      <c r="B22" s="15"/>
      <c r="C22" s="36" t="s">
        <v>29</v>
      </c>
      <c r="D22" s="112">
        <f>D19/D16</f>
        <v>1</v>
      </c>
      <c r="E22" s="37" t="s">
        <v>30</v>
      </c>
      <c r="F22" s="112">
        <f>F19/F16</f>
        <v>1</v>
      </c>
      <c r="G22" s="38" t="s">
        <v>31</v>
      </c>
      <c r="H22" s="60">
        <f>H19/H16</f>
        <v>1</v>
      </c>
      <c r="I22" s="20" t="s">
        <v>32</v>
      </c>
      <c r="J22" s="39">
        <f>SUM(J19/J16)</f>
        <v>1</v>
      </c>
      <c r="K22" s="15"/>
    </row>
    <row r="23" spans="1:11" ht="23.25">
      <c r="A23" s="18" t="s">
        <v>33</v>
      </c>
      <c r="B23" s="15"/>
      <c r="C23" s="37" t="s">
        <v>34</v>
      </c>
      <c r="D23" s="40">
        <f>ROUNDDOWN(D22,3)</f>
        <v>1</v>
      </c>
      <c r="E23" s="37" t="s">
        <v>34</v>
      </c>
      <c r="F23" s="40">
        <f>ROUNDDOWN(F22,3)</f>
        <v>1</v>
      </c>
      <c r="G23" s="38"/>
      <c r="H23" s="40">
        <f>ROUNDDOWN(H22,3)</f>
        <v>1</v>
      </c>
      <c r="I23" s="41"/>
      <c r="J23" s="40">
        <f>ROUNDDOWN(J22,3)</f>
        <v>1</v>
      </c>
      <c r="K23" s="15"/>
    </row>
    <row r="24" spans="1:11" ht="23.25">
      <c r="A24" s="18"/>
      <c r="B24" s="15"/>
      <c r="C24" s="37"/>
      <c r="D24" s="83"/>
      <c r="E24" s="37"/>
      <c r="F24" s="42"/>
      <c r="G24" s="37"/>
      <c r="H24" s="43"/>
      <c r="I24" s="38"/>
      <c r="J24" s="44"/>
      <c r="K24" s="15"/>
    </row>
    <row r="25" spans="1:11" ht="23.25">
      <c r="A25" s="13"/>
      <c r="B25" s="13"/>
      <c r="C25" s="18" t="s">
        <v>35</v>
      </c>
      <c r="D25" s="45"/>
      <c r="E25" s="13"/>
      <c r="F25" s="13"/>
      <c r="G25" s="13"/>
      <c r="H25" s="13"/>
      <c r="I25" s="13"/>
      <c r="J25" s="13"/>
      <c r="K25" s="13"/>
    </row>
    <row r="26" spans="1:11" ht="23.25">
      <c r="A26" s="13"/>
      <c r="B26" s="98"/>
      <c r="C26" s="135" t="s">
        <v>125</v>
      </c>
      <c r="D26" s="135"/>
      <c r="E26" s="135"/>
      <c r="F26" s="135"/>
      <c r="G26" s="135"/>
      <c r="H26" s="135"/>
      <c r="I26" s="135"/>
      <c r="J26" s="135"/>
      <c r="K26" s="135"/>
    </row>
    <row r="27" spans="1:11" ht="23.25">
      <c r="A27" s="13"/>
      <c r="B27" s="15"/>
      <c r="C27" s="119">
        <v>0.35</v>
      </c>
      <c r="D27" s="46" t="s">
        <v>90</v>
      </c>
      <c r="E27" s="47">
        <f>D23</f>
        <v>1</v>
      </c>
      <c r="F27" s="48" t="s">
        <v>126</v>
      </c>
      <c r="G27" s="49">
        <f>F23</f>
        <v>1</v>
      </c>
      <c r="H27" s="50" t="s">
        <v>127</v>
      </c>
      <c r="I27" s="47">
        <f>+H23</f>
        <v>1</v>
      </c>
      <c r="J27" s="50" t="s">
        <v>127</v>
      </c>
      <c r="K27" s="49">
        <f>SUM(J23)</f>
        <v>1</v>
      </c>
    </row>
    <row r="28" spans="1:11" ht="23.25">
      <c r="A28" s="13"/>
      <c r="B28" s="13"/>
      <c r="C28" s="13" t="s">
        <v>128</v>
      </c>
      <c r="D28" s="113"/>
      <c r="E28" s="51">
        <f>SUM(0.2* E27)</f>
        <v>0.2</v>
      </c>
      <c r="F28" s="98" t="s">
        <v>41</v>
      </c>
      <c r="G28" s="51">
        <f>SUM(0.15*G27)</f>
        <v>0.15</v>
      </c>
      <c r="H28" s="98" t="s">
        <v>41</v>
      </c>
      <c r="I28" s="51">
        <f>SUM(0.15*I27)</f>
        <v>0.15</v>
      </c>
      <c r="J28" s="98" t="s">
        <v>41</v>
      </c>
      <c r="K28" s="51">
        <f>SUM(0.15*K27)</f>
        <v>0.15</v>
      </c>
    </row>
    <row r="29" spans="1:11" ht="23.25">
      <c r="A29" s="18" t="s">
        <v>33</v>
      </c>
      <c r="B29" s="18"/>
      <c r="C29" s="13" t="s">
        <v>128</v>
      </c>
      <c r="D29" s="136">
        <f>TRUNC(E28,3)</f>
        <v>0.2</v>
      </c>
      <c r="E29" s="136">
        <f>TRUNC(E28,3)</f>
        <v>0.2</v>
      </c>
      <c r="F29" s="98" t="s">
        <v>41</v>
      </c>
      <c r="G29" s="101">
        <f>TRUNC(G28,3)</f>
        <v>0.15</v>
      </c>
      <c r="H29" s="98" t="s">
        <v>42</v>
      </c>
      <c r="I29" s="102">
        <f>TRUNC(I28,3)</f>
        <v>0.15</v>
      </c>
      <c r="J29" s="98" t="s">
        <v>41</v>
      </c>
      <c r="K29" s="102">
        <f>TRUNC(K28,3)</f>
        <v>0.15</v>
      </c>
    </row>
    <row r="30" spans="1:11" ht="23.25">
      <c r="A30" s="13"/>
      <c r="B30" s="13"/>
      <c r="C30" s="38" t="s">
        <v>43</v>
      </c>
      <c r="D30" s="137">
        <f>C27+D29+G29+I29+K29</f>
        <v>1</v>
      </c>
      <c r="E30" s="137"/>
      <c r="F30" s="52"/>
      <c r="G30" s="53"/>
      <c r="H30" s="15"/>
      <c r="I30" s="15"/>
      <c r="J30" s="15"/>
      <c r="K30" s="13"/>
    </row>
    <row r="31" spans="1:11" ht="23.25">
      <c r="A31" s="13"/>
      <c r="B31" s="13"/>
      <c r="C31" s="54" t="s">
        <v>44</v>
      </c>
      <c r="D31" s="13"/>
      <c r="E31" s="13"/>
      <c r="F31" s="13"/>
      <c r="G31" s="13"/>
      <c r="H31" s="137">
        <f>TRUNC(D30,3)</f>
        <v>1</v>
      </c>
      <c r="I31" s="137"/>
      <c r="J31" s="13"/>
      <c r="K31" s="15"/>
    </row>
    <row r="32" spans="1:11" ht="23.25">
      <c r="A32" s="13"/>
      <c r="B32" s="13"/>
      <c r="C32" s="54"/>
      <c r="D32" s="13"/>
      <c r="E32" s="13"/>
      <c r="F32" s="13"/>
      <c r="G32" s="13"/>
      <c r="H32" s="97"/>
      <c r="I32" s="97"/>
      <c r="J32" s="13"/>
      <c r="K32" s="15"/>
    </row>
    <row r="33" spans="1:11" ht="23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11" ht="23.25">
      <c r="A34" s="13"/>
      <c r="B34" s="13"/>
      <c r="C34" s="54" t="s">
        <v>45</v>
      </c>
      <c r="D34" s="13"/>
      <c r="E34" s="13"/>
      <c r="F34" s="13"/>
      <c r="G34" s="13"/>
      <c r="H34" s="139">
        <f>H31</f>
        <v>1</v>
      </c>
      <c r="I34" s="140"/>
      <c r="J34" s="13"/>
      <c r="K34" s="55"/>
    </row>
    <row r="35" spans="1:11" ht="23.25">
      <c r="A35" s="13"/>
      <c r="B35" s="13" t="s">
        <v>46</v>
      </c>
      <c r="C35" s="13"/>
      <c r="D35" s="13"/>
      <c r="E35" s="13"/>
      <c r="F35" s="13"/>
      <c r="G35" s="13"/>
      <c r="H35" s="83"/>
      <c r="I35" s="83"/>
      <c r="J35" s="13"/>
      <c r="K35" s="15"/>
    </row>
    <row r="36" spans="1:11" ht="23.25">
      <c r="A36" s="13"/>
      <c r="B36" s="13" t="s">
        <v>47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1:11" ht="23.25">
      <c r="A37" s="13"/>
      <c r="B37" s="54" t="s">
        <v>48</v>
      </c>
      <c r="C37" s="98"/>
      <c r="D37" s="13"/>
      <c r="E37" s="56"/>
      <c r="F37" s="57"/>
      <c r="G37" s="58" t="s">
        <v>49</v>
      </c>
      <c r="H37" s="13"/>
      <c r="I37" s="59">
        <v>0.96</v>
      </c>
      <c r="J37" s="48"/>
      <c r="K37" s="60"/>
    </row>
    <row r="38" spans="1:11" ht="23.25">
      <c r="A38" s="13"/>
      <c r="B38" s="54" t="s">
        <v>50</v>
      </c>
      <c r="C38" s="98"/>
      <c r="D38" s="13"/>
      <c r="E38" s="56"/>
      <c r="F38" s="57"/>
      <c r="G38" s="61" t="s">
        <v>51</v>
      </c>
      <c r="H38" s="13"/>
      <c r="I38" s="59">
        <v>1.04</v>
      </c>
      <c r="J38" s="48"/>
      <c r="K38" s="60"/>
    </row>
    <row r="39" spans="1:11" ht="23.25">
      <c r="A39" s="13"/>
      <c r="B39" s="13"/>
      <c r="C39" s="96" t="s">
        <v>52</v>
      </c>
      <c r="D39" s="13"/>
      <c r="E39" s="141" t="str">
        <f>IF(H34&lt;=$I37,"ให้เรียกเงินคืน"," 0 ")</f>
        <v xml:space="preserve"> 0 </v>
      </c>
      <c r="F39" s="142"/>
      <c r="G39" s="143" t="str">
        <f>IF(H34&gt;=$I38,"ให้เพิ่มค่างาน"," 0 ")</f>
        <v xml:space="preserve"> 0 </v>
      </c>
      <c r="H39" s="144"/>
      <c r="I39" s="145" t="str">
        <f>IF(E39=G39,"อยู่ในช่วง 4%",0)</f>
        <v>อยู่ในช่วง 4%</v>
      </c>
      <c r="J39" s="146"/>
      <c r="K39" s="48"/>
    </row>
    <row r="40" spans="1:11" ht="23.25">
      <c r="A40" s="13"/>
      <c r="B40" s="13"/>
      <c r="C40" s="96" t="s">
        <v>53</v>
      </c>
      <c r="D40" s="13"/>
      <c r="E40" s="149">
        <f>IF(H34&lt;I37,"ต่ำกว่า 4 %", 0)</f>
        <v>0</v>
      </c>
      <c r="F40" s="150"/>
      <c r="G40" s="151" t="str">
        <f>IF(H34&gt;I38,"สูงกว่า 4%","0")</f>
        <v>0</v>
      </c>
      <c r="H40" s="152"/>
      <c r="I40" s="147"/>
      <c r="J40" s="148"/>
      <c r="K40" s="15"/>
    </row>
    <row r="41" spans="1:11" ht="23.25">
      <c r="A41" s="13"/>
      <c r="B41" s="13"/>
      <c r="C41" s="20" t="s">
        <v>54</v>
      </c>
      <c r="D41" s="54" t="s">
        <v>55</v>
      </c>
      <c r="E41" s="13"/>
      <c r="F41" s="13"/>
      <c r="G41" s="62" t="str">
        <f>IF($H$34&lt;$I$37,$I$37-$H$34,"ไม่มี")</f>
        <v>ไม่มี</v>
      </c>
      <c r="H41" s="63"/>
      <c r="I41" s="64"/>
      <c r="J41" s="13"/>
      <c r="K41" s="13"/>
    </row>
    <row r="42" spans="1:11" ht="23.25">
      <c r="A42" s="13"/>
      <c r="B42" s="13"/>
      <c r="C42" s="20"/>
      <c r="D42" s="54" t="s">
        <v>56</v>
      </c>
      <c r="E42" s="13"/>
      <c r="F42" s="13"/>
      <c r="G42" s="62" t="str">
        <f>IF(H34&gt;=I38,H34-I38,"ไม่มี")</f>
        <v>ไม่มี</v>
      </c>
      <c r="H42" s="63"/>
      <c r="I42" s="64"/>
      <c r="J42" s="13"/>
      <c r="K42" s="13"/>
    </row>
    <row r="43" spans="1:11" ht="23.25">
      <c r="A43" s="13"/>
      <c r="B43" s="13"/>
      <c r="C43" s="13"/>
      <c r="D43" s="13"/>
      <c r="E43" s="65" t="s">
        <v>57</v>
      </c>
      <c r="F43" s="66" t="s">
        <v>58</v>
      </c>
      <c r="G43" s="67"/>
      <c r="H43" s="57"/>
      <c r="I43" s="68"/>
      <c r="J43" s="57"/>
      <c r="K43" s="57"/>
    </row>
    <row r="44" spans="1:11" ht="23.25">
      <c r="A44" s="20"/>
      <c r="B44" s="13" t="s">
        <v>59</v>
      </c>
      <c r="C44" s="13"/>
      <c r="D44" s="132" t="str">
        <f>E39</f>
        <v xml:space="preserve"> 0 </v>
      </c>
      <c r="E44" s="132"/>
      <c r="F44" s="20" t="s">
        <v>60</v>
      </c>
      <c r="G44" s="133">
        <f>I9</f>
        <v>0</v>
      </c>
      <c r="H44" s="133"/>
      <c r="I44" s="95" t="s">
        <v>61</v>
      </c>
      <c r="J44" s="69">
        <f>IF(G41="ไม่มี",0,G41)</f>
        <v>0</v>
      </c>
      <c r="K44" s="70"/>
    </row>
    <row r="45" spans="1:11" ht="23.25">
      <c r="A45" s="13"/>
      <c r="B45" s="13"/>
      <c r="C45" s="13"/>
      <c r="D45" s="13"/>
      <c r="E45" s="13"/>
      <c r="F45" s="20" t="s">
        <v>60</v>
      </c>
      <c r="G45" s="129">
        <f>IF(D44="ให้เรียกเงินคืน",(G44*J44),0)</f>
        <v>0</v>
      </c>
      <c r="H45" s="129"/>
      <c r="I45" s="130"/>
      <c r="J45" s="130"/>
      <c r="K45" s="130"/>
    </row>
    <row r="46" spans="1:11" ht="23.25">
      <c r="A46" s="26"/>
      <c r="B46" s="26"/>
      <c r="C46" s="26"/>
      <c r="D46" s="26"/>
      <c r="E46" s="26"/>
      <c r="F46" s="131" t="str">
        <f>BAHTTEXT(G45)</f>
        <v>ศูนย์บาทถ้วน</v>
      </c>
      <c r="G46" s="131"/>
      <c r="H46" s="131"/>
      <c r="I46" s="131"/>
      <c r="J46" s="131"/>
      <c r="K46" s="99"/>
    </row>
    <row r="47" spans="1:11" ht="23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ht="23.25">
      <c r="A48" s="13"/>
      <c r="B48" s="13" t="s">
        <v>59</v>
      </c>
      <c r="C48" s="13"/>
      <c r="D48" s="132" t="str">
        <f>G39</f>
        <v xml:space="preserve"> 0 </v>
      </c>
      <c r="E48" s="132"/>
      <c r="F48" s="20" t="s">
        <v>60</v>
      </c>
      <c r="G48" s="133">
        <f>G44</f>
        <v>0</v>
      </c>
      <c r="H48" s="133"/>
      <c r="I48" s="95" t="s">
        <v>61</v>
      </c>
      <c r="J48" s="69">
        <f>IF(G42="ไม่มี",0,G42)</f>
        <v>0</v>
      </c>
      <c r="K48" s="13"/>
    </row>
    <row r="49" spans="1:11" ht="23.25">
      <c r="A49" s="13"/>
      <c r="B49" s="13"/>
      <c r="C49" s="13"/>
      <c r="D49" s="13"/>
      <c r="E49" s="13"/>
      <c r="F49" s="20" t="s">
        <v>60</v>
      </c>
      <c r="G49" s="134">
        <f>IF(D48=" 0 ",0,G48*J48)</f>
        <v>0</v>
      </c>
      <c r="H49" s="134"/>
      <c r="I49" s="13"/>
      <c r="J49" s="13"/>
      <c r="K49" s="13"/>
    </row>
    <row r="50" spans="1:11" ht="23.25">
      <c r="A50" s="13"/>
      <c r="B50" s="26"/>
      <c r="C50" s="26"/>
      <c r="D50" s="26"/>
      <c r="E50" s="127" t="str">
        <f>BAHTTEXT(G49)</f>
        <v>ศูนย์บาทถ้วน</v>
      </c>
      <c r="F50" s="127"/>
      <c r="G50" s="127"/>
      <c r="H50" s="127"/>
      <c r="I50" s="127"/>
      <c r="J50" s="127"/>
      <c r="K50" s="127"/>
    </row>
    <row r="51" spans="1:11" ht="23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ht="23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ht="23.25">
      <c r="A53" s="13"/>
      <c r="B53" s="13"/>
      <c r="C53" s="13"/>
      <c r="D53" s="13"/>
      <c r="E53" s="13"/>
      <c r="F53" s="13"/>
      <c r="G53" s="13"/>
      <c r="H53" s="13" t="s">
        <v>65</v>
      </c>
      <c r="I53" s="128"/>
      <c r="J53" s="128"/>
      <c r="K53" s="128"/>
    </row>
    <row r="54" spans="1:11" ht="23.25">
      <c r="A54" s="13"/>
      <c r="B54" s="13"/>
      <c r="C54" s="13"/>
      <c r="D54" s="13"/>
      <c r="E54" s="13"/>
      <c r="F54" s="13"/>
      <c r="G54" s="13"/>
      <c r="H54" s="13"/>
      <c r="I54" s="94"/>
      <c r="J54" s="94"/>
      <c r="K54" s="94"/>
    </row>
    <row r="55" spans="1:11" ht="23.25">
      <c r="A55" s="71"/>
      <c r="B55" s="71"/>
      <c r="C55" s="71"/>
      <c r="D55" s="72" t="s">
        <v>64</v>
      </c>
      <c r="E55" s="72"/>
      <c r="F55" s="72"/>
      <c r="G55" s="4" t="s">
        <v>67</v>
      </c>
      <c r="H55" s="71"/>
      <c r="I55" s="71"/>
      <c r="J55" s="71"/>
      <c r="K55" s="71"/>
    </row>
    <row r="56" spans="1:11" ht="23.25">
      <c r="A56" s="71"/>
      <c r="B56" s="71"/>
      <c r="C56" s="71"/>
      <c r="D56" s="135"/>
      <c r="E56" s="135"/>
      <c r="F56" s="135"/>
      <c r="G56" s="135"/>
      <c r="H56" s="71"/>
      <c r="I56" s="71"/>
      <c r="J56" s="71"/>
      <c r="K56" s="71"/>
    </row>
    <row r="57" spans="1:11" ht="23.25">
      <c r="A57" s="71"/>
      <c r="B57" s="72"/>
      <c r="C57" s="72"/>
      <c r="D57" s="170"/>
      <c r="E57" s="170"/>
      <c r="F57" s="170"/>
      <c r="G57" s="170"/>
      <c r="H57" s="72"/>
      <c r="I57" s="72"/>
      <c r="J57" s="4"/>
      <c r="K57" s="4"/>
    </row>
    <row r="58" spans="1:11" ht="23.25">
      <c r="A58" s="71"/>
      <c r="B58" s="72"/>
      <c r="C58" s="72"/>
      <c r="D58" s="103"/>
      <c r="E58" s="103"/>
      <c r="F58" s="103"/>
      <c r="G58" s="103"/>
      <c r="H58" s="72"/>
      <c r="I58" s="72"/>
      <c r="J58" s="4"/>
      <c r="K58" s="4"/>
    </row>
    <row r="59" spans="1:11" ht="23.25">
      <c r="A59" s="71"/>
      <c r="B59" s="72" t="s">
        <v>64</v>
      </c>
      <c r="C59" s="72"/>
      <c r="D59" s="72"/>
      <c r="E59" s="4" t="s">
        <v>68</v>
      </c>
      <c r="G59" s="72" t="s">
        <v>64</v>
      </c>
      <c r="H59" s="72"/>
      <c r="I59" s="4" t="s">
        <v>70</v>
      </c>
      <c r="J59" s="4"/>
      <c r="K59" s="4"/>
    </row>
    <row r="60" spans="1:11" ht="23.25">
      <c r="A60" s="71"/>
      <c r="B60" s="135"/>
      <c r="C60" s="135"/>
      <c r="D60" s="135"/>
      <c r="E60" s="135"/>
      <c r="G60" s="171"/>
      <c r="H60" s="171"/>
      <c r="I60" s="171"/>
      <c r="J60" s="171"/>
      <c r="K60" s="104"/>
    </row>
    <row r="61" spans="1:11" ht="23.25">
      <c r="A61" s="71"/>
      <c r="B61" s="170"/>
      <c r="C61" s="170"/>
      <c r="D61" s="170"/>
      <c r="E61" s="170"/>
      <c r="G61" s="170"/>
      <c r="H61" s="170"/>
      <c r="I61" s="170"/>
      <c r="J61" s="4"/>
      <c r="K61" s="4"/>
    </row>
    <row r="62" spans="1:11" ht="23.25">
      <c r="A62" s="71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23.25">
      <c r="A63" s="71"/>
      <c r="B63" s="4"/>
      <c r="C63" s="4"/>
      <c r="D63" s="103"/>
      <c r="E63" s="72"/>
      <c r="F63" s="72"/>
      <c r="G63" s="4"/>
      <c r="H63" s="4"/>
      <c r="I63" s="4"/>
      <c r="J63" s="4"/>
      <c r="K63" s="4"/>
    </row>
    <row r="64" spans="1:11" ht="23.25">
      <c r="A64" s="71"/>
      <c r="B64" s="4"/>
      <c r="C64" s="4"/>
      <c r="D64" s="103"/>
      <c r="E64" s="72"/>
      <c r="F64" s="72"/>
      <c r="G64" s="4"/>
      <c r="H64" s="4"/>
      <c r="I64" s="4"/>
      <c r="J64" s="4"/>
      <c r="K64" s="4"/>
    </row>
    <row r="65" spans="1:11" ht="23.25">
      <c r="A65" s="71"/>
      <c r="B65" s="72"/>
      <c r="C65" s="72"/>
      <c r="D65" s="4"/>
      <c r="E65" s="13"/>
      <c r="F65" s="4"/>
      <c r="G65" s="4"/>
      <c r="K65" s="4"/>
    </row>
    <row r="66" spans="1:11" ht="23.25">
      <c r="A66" s="71"/>
      <c r="B66" s="72"/>
      <c r="C66" s="104"/>
      <c r="D66" s="4"/>
      <c r="E66" s="4"/>
      <c r="F66" s="4"/>
      <c r="G66" s="4"/>
      <c r="K66" s="4"/>
    </row>
    <row r="67" spans="1:11" ht="23.25">
      <c r="A67" s="71"/>
      <c r="B67" s="4"/>
      <c r="C67" s="4"/>
      <c r="D67" s="4"/>
      <c r="E67" s="4"/>
      <c r="F67" s="4"/>
      <c r="G67" s="4"/>
      <c r="K67" s="4"/>
    </row>
    <row r="68" spans="1:11">
      <c r="E68" s="76"/>
    </row>
  </sheetData>
  <mergeCells count="40">
    <mergeCell ref="C7:E7"/>
    <mergeCell ref="G7:H7"/>
    <mergeCell ref="A1:K1"/>
    <mergeCell ref="A2:K2"/>
    <mergeCell ref="C3:K3"/>
    <mergeCell ref="E6:F6"/>
    <mergeCell ref="G6:I6"/>
    <mergeCell ref="H34:I34"/>
    <mergeCell ref="A8:K8"/>
    <mergeCell ref="F9:G9"/>
    <mergeCell ref="I9:J9"/>
    <mergeCell ref="G11:H11"/>
    <mergeCell ref="I15:J15"/>
    <mergeCell ref="I18:J18"/>
    <mergeCell ref="C26:K26"/>
    <mergeCell ref="D29:E29"/>
    <mergeCell ref="D30:E30"/>
    <mergeCell ref="H31:I31"/>
    <mergeCell ref="A33:K33"/>
    <mergeCell ref="G49:H49"/>
    <mergeCell ref="E39:F39"/>
    <mergeCell ref="G39:H39"/>
    <mergeCell ref="I39:J40"/>
    <mergeCell ref="E40:F40"/>
    <mergeCell ref="G40:H40"/>
    <mergeCell ref="D44:E44"/>
    <mergeCell ref="G44:H44"/>
    <mergeCell ref="G45:H45"/>
    <mergeCell ref="I45:K45"/>
    <mergeCell ref="F46:J46"/>
    <mergeCell ref="D48:E48"/>
    <mergeCell ref="G48:H48"/>
    <mergeCell ref="B61:E61"/>
    <mergeCell ref="G61:I61"/>
    <mergeCell ref="E50:K50"/>
    <mergeCell ref="I53:K53"/>
    <mergeCell ref="D56:G56"/>
    <mergeCell ref="D57:G57"/>
    <mergeCell ref="B60:E60"/>
    <mergeCell ref="G60:J60"/>
  </mergeCells>
  <pageMargins left="0.26" right="0.13" top="0.75" bottom="0.75" header="0.3" footer="0.3"/>
  <pageSetup paperSize="9" orientation="portrait" r:id="rId1"/>
  <headerFooter>
    <oddHeader>&amp;R&amp;P/&amp;N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35</vt:i4>
      </vt:variant>
    </vt:vector>
  </HeadingPairs>
  <TitlesOfParts>
    <vt:vector size="35" baseType="lpstr">
      <vt:lpstr>1.งานอาคาร</vt:lpstr>
      <vt:lpstr>2.งานดิน</vt:lpstr>
      <vt:lpstr>3.งานหินเรียง</vt:lpstr>
      <vt:lpstr>4.งานเจาะระเบิดหิน</vt:lpstr>
      <vt:lpstr>5.งานผิวทาง PC</vt:lpstr>
      <vt:lpstr>6.งานผิวทาง ST</vt:lpstr>
      <vt:lpstr>7.งานผิวทาง AC</vt:lpstr>
      <vt:lpstr>8.งานถนนคสล.</vt:lpstr>
      <vt:lpstr>9.งานคูและบ่อพัก</vt:lpstr>
      <vt:lpstr>10.งานสะพาน เขื่อน</vt:lpstr>
      <vt:lpstr>11.งานโครงร้างเหล็ก</vt:lpstr>
      <vt:lpstr>12.งานอาคาร ไม่รวมบานเหล็ก</vt:lpstr>
      <vt:lpstr>13.งานอาคาร รวมบานเหล็ก</vt:lpstr>
      <vt:lpstr>14.งานบานเหล็ก</vt:lpstr>
      <vt:lpstr>15.งานเหล็กเสริมสมอ</vt:lpstr>
      <vt:lpstr>16.งานคอนกรีตไม่รวมเหล็ก</vt:lpstr>
      <vt:lpstr>17.งานเจาะ</vt:lpstr>
      <vt:lpstr>18.งานอัดฉีด</vt:lpstr>
      <vt:lpstr>19.งานวางท่อ</vt:lpstr>
      <vt:lpstr>20.งานจัดหา AC</vt:lpstr>
      <vt:lpstr>21.งานจัดหา PVC</vt:lpstr>
      <vt:lpstr>22.งานรับวางท่อ GSP</vt:lpstr>
      <vt:lpstr>23.งานจัดหารับวางท่อ GSP</vt:lpstr>
      <vt:lpstr>24.งานจัดหารับวางท่อ HDPE</vt:lpstr>
      <vt:lpstr>25.งานปรับปรุงอุโมง</vt:lpstr>
      <vt:lpstr>26.งานวางท่อ PVC หุ้ม</vt:lpstr>
      <vt:lpstr>27.วางท่อ PVC กลบ</vt:lpstr>
      <vt:lpstr>28.งานวางท่อ GIP</vt:lpstr>
      <vt:lpstr>29.งานโครงเสาส่ง</vt:lpstr>
      <vt:lpstr>30.งานฐานเสาส่ง</vt:lpstr>
      <vt:lpstr>31.งานฐานรากสถานี</vt:lpstr>
      <vt:lpstr>32.งานเสาเข็ม</vt:lpstr>
      <vt:lpstr>33.งานเสาเข็ม CAST</vt:lpstr>
      <vt:lpstr>34.งานสายส่งค่าแรง</vt:lpstr>
      <vt:lpstr>35.งานสายส่งติดตั้ง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LENOVO</cp:lastModifiedBy>
  <cp:lastPrinted>2020-11-29T04:59:17Z</cp:lastPrinted>
  <dcterms:created xsi:type="dcterms:W3CDTF">2016-09-29T08:37:55Z</dcterms:created>
  <dcterms:modified xsi:type="dcterms:W3CDTF">2020-11-29T09:05:53Z</dcterms:modified>
</cp:coreProperties>
</file>